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9.xml" ContentType="application/vnd.openxmlformats-officedocument.spreadsheetml.query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21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queryTables/queryTable18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05" windowWidth="15195" windowHeight="7635" firstSheet="6" activeTab="6"/>
  </bookViews>
  <sheets>
    <sheet name="cat A ausiliario" sheetId="3" r:id="rId1"/>
    <sheet name="cat B coadiutore amm.vo" sheetId="12" r:id="rId2"/>
    <sheet name="cat B operatore tecnico" sheetId="13" r:id="rId3"/>
    <sheet name="cat BS OSS" sheetId="18" r:id="rId4"/>
    <sheet name="cat BS OTS" sheetId="17" r:id="rId5"/>
    <sheet name="cat BS coadiutore amm.vo espert" sheetId="15" r:id="rId6"/>
    <sheet name="cat C pueripultrice esperta" sheetId="25" r:id="rId7"/>
    <sheet name="cat C operat tecnico spec esper" sheetId="23" r:id="rId8"/>
    <sheet name="cat C infermiere psich esperto" sheetId="22" r:id="rId9"/>
    <sheet name="cat C infermiere generico esper" sheetId="21" r:id="rId10"/>
    <sheet name="cat C assistente amm.vo" sheetId="19" r:id="rId11"/>
    <sheet name="cat D infermiere" sheetId="31" r:id="rId12"/>
    <sheet name="cat D odontotecnico" sheetId="34" r:id="rId13"/>
    <sheet name="cat D tecnico radiologia" sheetId="41" r:id="rId14"/>
    <sheet name="cat D tecnico laboratorio" sheetId="42" r:id="rId15"/>
    <sheet name="cat D collaboratore amministrat" sheetId="43" r:id="rId16"/>
    <sheet name="cat D assistente sociale" sheetId="26" r:id="rId17"/>
    <sheet name="cat DS infermiere esperto" sheetId="48" r:id="rId18"/>
    <sheet name="cat DS logopedista esperta" sheetId="50" r:id="rId19"/>
    <sheet name="cat DS ortottista esperta" sheetId="51" r:id="rId20"/>
    <sheet name="cat DS fisiop cardioc esperta" sheetId="53" r:id="rId21"/>
    <sheet name="Foglio1" sheetId="54" r:id="rId22"/>
    <sheet name="Foglio2" sheetId="55" r:id="rId23"/>
  </sheets>
  <definedNames>
    <definedName name="_xlnm._FilterDatabase" localSheetId="0" hidden="1">'cat A ausiliario'!$B$1:$AI$4</definedName>
    <definedName name="_xlnm._FilterDatabase" localSheetId="1" hidden="1">'cat B coadiutore amm.vo'!$B$1:$AG$11</definedName>
    <definedName name="_xlnm._FilterDatabase" localSheetId="2" hidden="1">'cat B operatore tecnico'!$B$1:$AI$12</definedName>
    <definedName name="_xlnm._FilterDatabase" localSheetId="5" hidden="1">'cat BS coadiutore amm.vo espert'!$B$1:$AH$2</definedName>
    <definedName name="_xlnm._FilterDatabase" localSheetId="3" hidden="1">'cat BS OSS'!$B$1:$AH$4</definedName>
    <definedName name="_xlnm._FilterDatabase" localSheetId="4" hidden="1">'cat BS OTS'!$B$1:$AI$2</definedName>
    <definedName name="_xlnm._FilterDatabase" localSheetId="10" hidden="1">'cat C assistente amm.vo'!$B$1:$AI$3</definedName>
    <definedName name="_xlnm._FilterDatabase" localSheetId="9" hidden="1">'cat C infermiere generico esper'!$B$1:$AK$9</definedName>
    <definedName name="_xlnm._FilterDatabase" localSheetId="8" hidden="1">'cat C infermiere psich esperto'!$AO$1:$AO$804</definedName>
    <definedName name="_xlnm._FilterDatabase" localSheetId="7" hidden="1">'cat C operat tecnico spec esper'!$B$1:$AJ$2</definedName>
    <definedName name="_xlnm._FilterDatabase" localSheetId="6" hidden="1">'cat C pueripultrice esperta'!$A$1:$AH$14</definedName>
    <definedName name="_xlnm._FilterDatabase" localSheetId="16" hidden="1">'cat D assistente sociale'!$B$1:$AI$2</definedName>
    <definedName name="_xlnm._FilterDatabase" localSheetId="15" hidden="1">'cat D collaboratore amministrat'!$B$1:$AI$7</definedName>
    <definedName name="_xlnm._FilterDatabase" localSheetId="11" hidden="1">'cat D infermiere'!$AO$1:$AO$26</definedName>
    <definedName name="_xlnm._FilterDatabase" localSheetId="12" hidden="1">'cat D odontotecnico'!$A$1:$AH$2</definedName>
    <definedName name="_xlnm._FilterDatabase" localSheetId="14" hidden="1">'cat D tecnico laboratorio'!$B$1:$AI$2</definedName>
    <definedName name="_xlnm._FilterDatabase" localSheetId="13" hidden="1">'cat D tecnico radiologia'!$B$1:$AI$2</definedName>
    <definedName name="_xlnm._FilterDatabase" localSheetId="20" hidden="1">'cat DS fisiop cardioc esperta'!$A$1:$AJ$2</definedName>
    <definedName name="_xlnm._FilterDatabase" localSheetId="17" hidden="1">'cat DS infermiere esperto'!$B$1:$AL$2</definedName>
    <definedName name="_xlnm._FilterDatabase" localSheetId="18" hidden="1">'cat DS logopedista esperta'!$A$1:$AJ$2</definedName>
    <definedName name="_xlnm._FilterDatabase" localSheetId="19" hidden="1">'cat DS ortottista esperta'!$A$1:$AJ$2</definedName>
    <definedName name="RGEXP." localSheetId="0">'cat A ausiliario'!$B$1:$AG$4</definedName>
    <definedName name="RGEXP." localSheetId="1">'cat B coadiutore amm.vo'!$B$1:$AE$11</definedName>
    <definedName name="RGEXP." localSheetId="2">'cat B operatore tecnico'!$B$1:$AG$12</definedName>
    <definedName name="RGEXP." localSheetId="5">'cat BS coadiutore amm.vo espert'!$B$1:$AF$2</definedName>
    <definedName name="RGEXP." localSheetId="3">'cat BS OSS'!$B$1:$AF$4</definedName>
    <definedName name="RGEXP." localSheetId="4">'cat BS OTS'!$B$1:$AG$2</definedName>
    <definedName name="RGEXP." localSheetId="10">'cat C assistente amm.vo'!$B$1:$AG$3</definedName>
    <definedName name="RGEXP." localSheetId="9">'cat C infermiere generico esper'!$B$1:$AI$9</definedName>
    <definedName name="RGEXP." localSheetId="8">'cat C infermiere psich esperto'!$B$1:$AI$2</definedName>
    <definedName name="RGEXP." localSheetId="7">'cat C operat tecnico spec esper'!$B$1:$AH$2</definedName>
    <definedName name="RGEXP." localSheetId="6">'cat C pueripultrice esperta'!$A$1:$AF$14</definedName>
    <definedName name="RGEXP." localSheetId="16">'cat D assistente sociale'!$B$1:$AG$2</definedName>
    <definedName name="RGEXP." localSheetId="15">'cat D collaboratore amministrat'!$B$1:$AG$7</definedName>
    <definedName name="RGEXP." localSheetId="11">'cat D infermiere'!$B$1:$AI$26</definedName>
    <definedName name="RGEXP." localSheetId="12">'cat D odontotecnico'!$A$1:$AF$2</definedName>
    <definedName name="RGEXP." localSheetId="14">'cat D tecnico laboratorio'!$B$1:$AG$2</definedName>
    <definedName name="RGEXP." localSheetId="13">'cat D tecnico radiologia'!$B$1:$AG$2</definedName>
    <definedName name="RGEXP." localSheetId="20">'cat DS fisiop cardioc esperta'!$A$1:$AH$2</definedName>
    <definedName name="RGEXP." localSheetId="17">'cat DS infermiere esperto'!$B$1:$AJ$2</definedName>
    <definedName name="RGEXP." localSheetId="18">'cat DS logopedista esperta'!$A$1:$AH$2</definedName>
    <definedName name="RGEXP." localSheetId="19">'cat DS ortottista esperta'!$A$1:$AH$2</definedName>
  </definedNames>
  <calcPr calcId="125725"/>
</workbook>
</file>

<file path=xl/calcChain.xml><?xml version="1.0" encoding="utf-8"?>
<calcChain xmlns="http://schemas.openxmlformats.org/spreadsheetml/2006/main">
  <c r="AP4" i="31"/>
  <c r="AP5"/>
  <c r="AP6"/>
  <c r="AP7"/>
  <c r="AP8"/>
  <c r="AP9"/>
  <c r="AP10"/>
  <c r="AP11"/>
  <c r="AP12"/>
  <c r="AP13"/>
  <c r="AP14"/>
  <c r="AP15"/>
  <c r="AP16"/>
  <c r="AP17"/>
  <c r="AP18"/>
  <c r="AP19"/>
  <c r="AP20"/>
  <c r="AP21"/>
  <c r="AN24"/>
  <c r="AN3"/>
  <c r="AN4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L4" i="19"/>
  <c r="AN5" i="21"/>
  <c r="AM3" i="25"/>
  <c r="AM4"/>
  <c r="AM5"/>
  <c r="AM6"/>
  <c r="AM7"/>
  <c r="AM8"/>
  <c r="AM9"/>
  <c r="AK5" i="18"/>
  <c r="AL4" i="13"/>
  <c r="AJ4" i="12"/>
  <c r="AL16" i="31"/>
  <c r="AJ16"/>
  <c r="I16"/>
  <c r="K16" s="1"/>
  <c r="AN3" i="13"/>
  <c r="AL3" i="12"/>
  <c r="AP4" i="21"/>
  <c r="K4"/>
  <c r="AJ4"/>
  <c r="AL4"/>
  <c r="AN4"/>
  <c r="K3" i="13" l="1"/>
  <c r="AH3"/>
  <c r="AJ3"/>
  <c r="AL3"/>
  <c r="I3" i="12" l="1"/>
  <c r="K3"/>
  <c r="AF3"/>
  <c r="AH3"/>
  <c r="AJ3"/>
  <c r="K8" i="25" l="1"/>
  <c r="AG8"/>
  <c r="AI8"/>
  <c r="AK8"/>
  <c r="K9"/>
  <c r="AG9"/>
  <c r="AI9"/>
  <c r="AK9"/>
  <c r="K10"/>
  <c r="AG10"/>
  <c r="AI10"/>
  <c r="AK10"/>
  <c r="AM10"/>
  <c r="K11"/>
  <c r="AG11"/>
  <c r="AI11"/>
  <c r="AK11"/>
  <c r="AM11"/>
  <c r="K12"/>
  <c r="AG12"/>
  <c r="AI12"/>
  <c r="AK12"/>
  <c r="AM12"/>
  <c r="AP2" i="31" l="1"/>
  <c r="AN2"/>
  <c r="AN2" i="3" l="1"/>
  <c r="AO2" i="51"/>
  <c r="AO2" i="50"/>
  <c r="AQ2" i="48"/>
  <c r="AN2" i="26"/>
  <c r="AN2" i="43"/>
  <c r="AN2" i="42"/>
  <c r="AN2" i="41"/>
  <c r="AM2" i="34"/>
  <c r="AP3" i="31"/>
  <c r="AP23" s="1"/>
  <c r="AN3" i="19"/>
  <c r="AN2"/>
  <c r="AP3" i="21"/>
  <c r="AP2"/>
  <c r="AP2" i="22"/>
  <c r="AO2" i="23"/>
  <c r="AM13" i="25"/>
  <c r="AM2"/>
  <c r="AM2" i="15"/>
  <c r="AN2" i="17"/>
  <c r="AM3" i="18"/>
  <c r="AM4"/>
  <c r="AM2"/>
  <c r="AN2" i="13"/>
  <c r="AL2" i="12"/>
  <c r="AO2" i="53"/>
  <c r="AM2" i="23"/>
  <c r="AK13" i="25"/>
  <c r="AM2" i="53" l="1"/>
  <c r="AM2" i="51"/>
  <c r="AM2" i="50"/>
  <c r="AO2" i="48"/>
  <c r="AL2" i="26"/>
  <c r="AL2" i="43"/>
  <c r="AL2" i="42"/>
  <c r="AL2" i="41"/>
  <c r="AK2" i="34"/>
  <c r="AL2" i="19"/>
  <c r="AL3"/>
  <c r="AN3" i="21"/>
  <c r="AN2"/>
  <c r="AN2" i="22"/>
  <c r="AK3" i="25"/>
  <c r="AK4"/>
  <c r="AK5"/>
  <c r="AK6"/>
  <c r="AK7"/>
  <c r="AK2"/>
  <c r="AK2" i="15"/>
  <c r="AL2" i="17"/>
  <c r="AK2" i="18"/>
  <c r="AK3"/>
  <c r="AK4"/>
  <c r="AJ2" i="12"/>
  <c r="AL2" i="13"/>
  <c r="AL2" i="3"/>
  <c r="M2" i="53" l="1"/>
  <c r="M2" i="51"/>
  <c r="M2" i="50"/>
  <c r="N2" i="48"/>
  <c r="K2" i="26"/>
  <c r="M2" i="34"/>
  <c r="K3" i="21"/>
  <c r="K2"/>
  <c r="K2" i="22"/>
  <c r="L2" i="23"/>
  <c r="K7" i="25"/>
  <c r="K6"/>
  <c r="K5"/>
  <c r="K3"/>
  <c r="K14"/>
  <c r="K4"/>
  <c r="K13"/>
  <c r="K2"/>
  <c r="K2" i="15"/>
  <c r="I3" i="31"/>
  <c r="K3" s="1"/>
  <c r="I6"/>
  <c r="K6" s="1"/>
  <c r="I19"/>
  <c r="K19" s="1"/>
  <c r="I20"/>
  <c r="K20" s="1"/>
  <c r="I10"/>
  <c r="K10" s="1"/>
  <c r="I17"/>
  <c r="K17" s="1"/>
  <c r="I21"/>
  <c r="K21" s="1"/>
  <c r="I13"/>
  <c r="K13" s="1"/>
  <c r="I8"/>
  <c r="K8" s="1"/>
  <c r="I11"/>
  <c r="K11" s="1"/>
  <c r="I7"/>
  <c r="K7" s="1"/>
  <c r="I15"/>
  <c r="K15" s="1"/>
  <c r="I18"/>
  <c r="K18" s="1"/>
  <c r="I14"/>
  <c r="K14" s="1"/>
  <c r="I9"/>
  <c r="K9" s="1"/>
  <c r="I12"/>
  <c r="K12" s="1"/>
  <c r="I4"/>
  <c r="K4" s="1"/>
  <c r="I5"/>
  <c r="K5" s="1"/>
  <c r="I2" i="41"/>
  <c r="K2" s="1"/>
  <c r="I2" i="42"/>
  <c r="K2" s="1"/>
  <c r="I2" i="13"/>
  <c r="K2" s="1"/>
  <c r="I2" i="3"/>
  <c r="K2" s="1"/>
  <c r="I2" i="17"/>
  <c r="K2" s="1"/>
  <c r="I3" i="18"/>
  <c r="K3" s="1"/>
  <c r="I4"/>
  <c r="K4" s="1"/>
  <c r="I2"/>
  <c r="K2" s="1"/>
  <c r="I3" i="19"/>
  <c r="K3" s="1"/>
  <c r="I2"/>
  <c r="K2" s="1"/>
  <c r="I2" i="43"/>
  <c r="K2" s="1"/>
  <c r="I2" i="12"/>
  <c r="K2" s="1"/>
  <c r="AK2" i="53"/>
  <c r="AI2"/>
  <c r="AK2" i="51"/>
  <c r="AI2"/>
  <c r="AK2" i="50"/>
  <c r="AI2"/>
  <c r="AM2" i="48"/>
  <c r="AK2"/>
  <c r="AJ2" i="43"/>
  <c r="AH2"/>
  <c r="AJ2" i="42"/>
  <c r="AH2"/>
  <c r="AJ2" i="41"/>
  <c r="AH2"/>
  <c r="AI2" i="34"/>
  <c r="AG2"/>
  <c r="AL5" i="31"/>
  <c r="AJ5"/>
  <c r="AL4"/>
  <c r="AJ4"/>
  <c r="AL12"/>
  <c r="AJ12"/>
  <c r="AL9"/>
  <c r="AJ9"/>
  <c r="AL14"/>
  <c r="AJ14"/>
  <c r="AL18"/>
  <c r="AJ18"/>
  <c r="AL15"/>
  <c r="AJ15"/>
  <c r="AL7"/>
  <c r="AJ7"/>
  <c r="AL11"/>
  <c r="AJ11"/>
  <c r="AL8"/>
  <c r="AJ8"/>
  <c r="AL13"/>
  <c r="AJ13"/>
  <c r="AL21"/>
  <c r="AJ21"/>
  <c r="AL17"/>
  <c r="AJ17"/>
  <c r="AL10"/>
  <c r="AJ10"/>
  <c r="AL20"/>
  <c r="AJ20"/>
  <c r="AL19"/>
  <c r="AJ19"/>
  <c r="AL6"/>
  <c r="AJ6"/>
  <c r="AL3"/>
  <c r="AJ3"/>
  <c r="AJ2" i="26"/>
  <c r="AH2"/>
  <c r="AI2" i="25"/>
  <c r="AG2"/>
  <c r="AI13"/>
  <c r="AG13"/>
  <c r="AI4"/>
  <c r="AG4"/>
  <c r="AI14"/>
  <c r="AG14"/>
  <c r="AI3"/>
  <c r="AG3"/>
  <c r="AI5"/>
  <c r="AG5"/>
  <c r="AI6"/>
  <c r="AG6"/>
  <c r="AI7"/>
  <c r="AG7"/>
  <c r="AK2" i="23"/>
  <c r="AI2"/>
  <c r="AL2" i="22"/>
  <c r="AJ2"/>
  <c r="AL3" i="21"/>
  <c r="AJ3"/>
  <c r="AL2"/>
  <c r="AJ2"/>
  <c r="AJ2" i="19"/>
  <c r="AH2"/>
  <c r="AJ3"/>
  <c r="AH3"/>
  <c r="AI4" i="18"/>
  <c r="AG4"/>
  <c r="AI3"/>
  <c r="AG3"/>
  <c r="AI2"/>
  <c r="AG2"/>
  <c r="AJ2" i="17"/>
  <c r="AH2"/>
  <c r="AI2" i="15"/>
  <c r="AG2"/>
  <c r="AJ2" i="13"/>
  <c r="AH2"/>
  <c r="AH2" i="12"/>
  <c r="AF2"/>
  <c r="AJ2" i="3"/>
  <c r="AH2"/>
</calcChain>
</file>

<file path=xl/connections.xml><?xml version="1.0" encoding="utf-8"?>
<connections xmlns="http://schemas.openxmlformats.org/spreadsheetml/2006/main">
  <connection id="1" name="RGEXP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RGEXP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RGEXP11111111111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RGEXP111111111112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RGEXP111111111112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RGEXP111111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RGEXP1111117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RGEXP1111117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RGEXP1111117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RGEXP1111117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RGEXP11111171111111111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RGEXP111112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RGEXP111114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RGEXP111115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GEXP111116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GEXP111118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RGEXP11112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RGEXP111123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RGEXP111124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RGEXP11113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RGEXP1111311" type="6" refreshedVersion="3" background="1" saveData="1">
    <textPr sourceFile="H:\FLUSSI\RGEXP." decimal="," thousands="." semicolon="1">
      <textFields count="47">
        <textField/>
        <textField/>
        <textField/>
        <textField/>
        <textField type="DMY"/>
        <textField type="DMY"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<sst xmlns="http://schemas.openxmlformats.org/spreadsheetml/2006/main" count="1316" uniqueCount="237">
  <si>
    <t>CANTAGALLI TOMMASO</t>
  </si>
  <si>
    <t>FANTOZZI DAMIANO</t>
  </si>
  <si>
    <t>DAZI VINCENZO</t>
  </si>
  <si>
    <t>RECCHIUTI MARISA</t>
  </si>
  <si>
    <t>VALENTINI PATRICIA</t>
  </si>
  <si>
    <t>GENOVESI MONICA</t>
  </si>
  <si>
    <t>MANCINI GIULIA</t>
  </si>
  <si>
    <t>CORDONI SABRINA</t>
  </si>
  <si>
    <t>DI GIOVANNI GIUSEPPE</t>
  </si>
  <si>
    <t>LUZIO ANNAMARIA</t>
  </si>
  <si>
    <t>MAZZANTI DERNA</t>
  </si>
  <si>
    <t>TACCONELLI AMADIO</t>
  </si>
  <si>
    <t>DI BLASIO MONICA</t>
  </si>
  <si>
    <t>GIANNASCOLI FRANCA</t>
  </si>
  <si>
    <t>SERAFINI CATIA</t>
  </si>
  <si>
    <t>DE NICOLO LORENZO</t>
  </si>
  <si>
    <t>DI PIETRO MARISA</t>
  </si>
  <si>
    <t>PIZZORULLI CARLA</t>
  </si>
  <si>
    <t>nuova posizione economica da 1.1.2010</t>
  </si>
  <si>
    <t>nuova valore posizione economica da 1.1.2010</t>
  </si>
  <si>
    <t>RADIOLOGIA DIAGNOSTICA S.Omero</t>
  </si>
  <si>
    <t>COSTI COMUNI DISTRETTO Nereto</t>
  </si>
  <si>
    <t>PATOLOGIA CLINICA S.Omero</t>
  </si>
  <si>
    <t>UROLOGIA Teramo</t>
  </si>
  <si>
    <t>ADDAZIO ANNA</t>
  </si>
  <si>
    <t>NIDO S.Omero</t>
  </si>
  <si>
    <t>MIGNINI PATRIZIA</t>
  </si>
  <si>
    <t>ORTENZI MARIA</t>
  </si>
  <si>
    <t>PAGANO GIOVANNA</t>
  </si>
  <si>
    <t>MEDICINA INTERNA Teramo</t>
  </si>
  <si>
    <t>CAPPELLETTI GIANCARLO</t>
  </si>
  <si>
    <t>LUCIANI ANTONIO</t>
  </si>
  <si>
    <t>BRANELLA MAURIZIO</t>
  </si>
  <si>
    <t>OCULISTICA Teramo</t>
  </si>
  <si>
    <t>TACCONELLI AGATA</t>
  </si>
  <si>
    <t>MARZANO ANNA</t>
  </si>
  <si>
    <t>ASSISTENZA PRIMARIA</t>
  </si>
  <si>
    <t>BARNABEI CLAUDIA</t>
  </si>
  <si>
    <t>APPROVVIGION. BENI E SERVIZI</t>
  </si>
  <si>
    <t>CIABATTONI MARIO</t>
  </si>
  <si>
    <t>BIFERI ROLANDO</t>
  </si>
  <si>
    <t>A113</t>
  </si>
  <si>
    <t>C.P.S. ESPERTO TECNICO FISIOP.CARD.</t>
  </si>
  <si>
    <t>SALA OPERAT.CARDIOCH. Teramo</t>
  </si>
  <si>
    <t>RIANIMAZIONE Teramo</t>
  </si>
  <si>
    <t>CHIRURGIA GENERALE Teramo</t>
  </si>
  <si>
    <t>PATOLOGIA CLINICA Teramo</t>
  </si>
  <si>
    <t>RSA Villa Mosca</t>
  </si>
  <si>
    <t>DI SALVATORE NINO</t>
  </si>
  <si>
    <t>CENTRALE STERILIZZAZ. Teramo</t>
  </si>
  <si>
    <t>RUFFINI GIULIO</t>
  </si>
  <si>
    <t>SCUTERI MADDALENA</t>
  </si>
  <si>
    <t>A109</t>
  </si>
  <si>
    <t>C.P.S. ESPERTO ORTOTTISTA</t>
  </si>
  <si>
    <t>BARNABEI MARINA</t>
  </si>
  <si>
    <t>A114</t>
  </si>
  <si>
    <t>C.P.S. ESPERTO LOGOPEDISTA</t>
  </si>
  <si>
    <t>TARASCHI GIUDITTA</t>
  </si>
  <si>
    <t>RUGGIERI OSVALDO</t>
  </si>
  <si>
    <t>Gruppo Appart</t>
  </si>
  <si>
    <t>Matr</t>
  </si>
  <si>
    <t>Nominativo</t>
  </si>
  <si>
    <t>Tipo_Ass</t>
  </si>
  <si>
    <t>Data_Ass</t>
  </si>
  <si>
    <t>Data_Cess</t>
  </si>
  <si>
    <t>Pro_Prof</t>
  </si>
  <si>
    <t>Profilo_Profess</t>
  </si>
  <si>
    <t>Categ</t>
  </si>
  <si>
    <t>Sub1_2</t>
  </si>
  <si>
    <t>Perc_P_T</t>
  </si>
  <si>
    <t>C_Costo</t>
  </si>
  <si>
    <t>Descr_C_Costo</t>
  </si>
  <si>
    <t xml:space="preserve">1_ Macrostrut  </t>
  </si>
  <si>
    <t xml:space="preserve">Descr_1_ Macrostrut  </t>
  </si>
  <si>
    <t>2_ Dipartimento</t>
  </si>
  <si>
    <t>Descr_2_ Dipartimento</t>
  </si>
  <si>
    <t>GG_RETRIB_</t>
  </si>
  <si>
    <t>STIPENDIO</t>
  </si>
  <si>
    <t xml:space="preserve">VALORE I_Q_P_  </t>
  </si>
  <si>
    <t xml:space="preserve">IND_PROF_SPEC_ </t>
  </si>
  <si>
    <t>FASCIA RETR_</t>
  </si>
  <si>
    <t>ASS_AD PERS_</t>
  </si>
  <si>
    <t>RETR_PERS_</t>
  </si>
  <si>
    <t>IND_COORD_TO</t>
  </si>
  <si>
    <t xml:space="preserve">IND_COORD_VAR_ </t>
  </si>
  <si>
    <t>D</t>
  </si>
  <si>
    <t>R</t>
  </si>
  <si>
    <t xml:space="preserve">01/  </t>
  </si>
  <si>
    <t>P.O. di ATRI</t>
  </si>
  <si>
    <t>Dip. MATERNO INFANTILE</t>
  </si>
  <si>
    <t>Dip. CUORE e VASI</t>
  </si>
  <si>
    <t>Dip. MEDICINA INTERNA</t>
  </si>
  <si>
    <t>Dip.EMERGENZA e ACCETTAZ.</t>
  </si>
  <si>
    <t>PERSONALE EX UNITA' OPERATIVE</t>
  </si>
  <si>
    <t>Dip. PATOLOGIA e ANATOMIA</t>
  </si>
  <si>
    <t>Dip. CHIRURGIA GENERALE</t>
  </si>
  <si>
    <t>OSTETRICIA GINECOLOGIA Atri</t>
  </si>
  <si>
    <t>Dip. DIAGNOSTICA IMMAGINI</t>
  </si>
  <si>
    <t>C</t>
  </si>
  <si>
    <t>P.O. di GIULIANOVA</t>
  </si>
  <si>
    <t xml:space="preserve">C. Comuni AREE DISTRETT. </t>
  </si>
  <si>
    <t>DIREZIONE OSPEDALIERA</t>
  </si>
  <si>
    <t>Dip. ASSISTENZA TERRIT.LE</t>
  </si>
  <si>
    <t>Dip. SALUTE MENTALE</t>
  </si>
  <si>
    <t>A</t>
  </si>
  <si>
    <t>P.O. di TERAMO</t>
  </si>
  <si>
    <t>PSICHIATRIA Atri</t>
  </si>
  <si>
    <t>NEUROCHIRURGIA Teramo</t>
  </si>
  <si>
    <t>Dip. NEUROSC. RIABILITAZ.</t>
  </si>
  <si>
    <t>RADIOLOGIA DIAGNOSTICA Teramo</t>
  </si>
  <si>
    <t>P.O. di SANT'OMERO</t>
  </si>
  <si>
    <t>OSTETRICIA GINECOLOGIA Teramo</t>
  </si>
  <si>
    <t>PATOLOGIA CLINICA Giulianova</t>
  </si>
  <si>
    <t xml:space="preserve">02/  </t>
  </si>
  <si>
    <t>DS</t>
  </si>
  <si>
    <t xml:space="preserve">D </t>
  </si>
  <si>
    <t>CUCINA DISTRIBUZ.VITTO Atri</t>
  </si>
  <si>
    <t>A105</t>
  </si>
  <si>
    <t>C.P.S. ESPERTO INFERMIERE</t>
  </si>
  <si>
    <t>A170</t>
  </si>
  <si>
    <t>C.P.S. INFERMIERE</t>
  </si>
  <si>
    <t>A196</t>
  </si>
  <si>
    <t>INFERMIERE GENERICO ESPERTO</t>
  </si>
  <si>
    <t xml:space="preserve">C </t>
  </si>
  <si>
    <t>D080</t>
  </si>
  <si>
    <t>ASSISTENTE AMMINISTRATIVO</t>
  </si>
  <si>
    <t>A176</t>
  </si>
  <si>
    <t>C.P.S. TECNICO SAN. RADIOLOGIA MED.</t>
  </si>
  <si>
    <t>ODONTOIATRIA Atri</t>
  </si>
  <si>
    <t>NIDO Atri</t>
  </si>
  <si>
    <t>FORCELLA MARIA</t>
  </si>
  <si>
    <t>A197</t>
  </si>
  <si>
    <t>INFERMIERE PSICHIATRICO ESPERTO</t>
  </si>
  <si>
    <t>BEVILACQUA GLADYS</t>
  </si>
  <si>
    <t>A198</t>
  </si>
  <si>
    <t>PUERICULTRICE ESPERTA</t>
  </si>
  <si>
    <t>CORI MARIA GRAZIA</t>
  </si>
  <si>
    <t>MANCINELLI ANNA MARIA</t>
  </si>
  <si>
    <t>OLIVIERI ANNA GRAZIA</t>
  </si>
  <si>
    <t>BS</t>
  </si>
  <si>
    <t>C057</t>
  </si>
  <si>
    <t>OPERATORE SOCIO SANITARIO</t>
  </si>
  <si>
    <t xml:space="preserve">AMMINISTRAZIONE GENERALE </t>
  </si>
  <si>
    <t>PEDIATRIA Teramo</t>
  </si>
  <si>
    <t>GROSSO ANGELA</t>
  </si>
  <si>
    <t>A177</t>
  </si>
  <si>
    <t>C.P.S. TECNICO SAN.LABORATORIO BIOM</t>
  </si>
  <si>
    <t>MORELLI LUCIO</t>
  </si>
  <si>
    <t>A178</t>
  </si>
  <si>
    <t>C.P.S. ODONTOTECNICO</t>
  </si>
  <si>
    <t>C050</t>
  </si>
  <si>
    <t>C.P. ASSISTENTE SOCIALE</t>
  </si>
  <si>
    <t>SERVIZIO TECNICO OSP. Atri</t>
  </si>
  <si>
    <t>Dip. AMM.VO SERV.CENTRALI</t>
  </si>
  <si>
    <t>DE SIMONE CESARINO</t>
  </si>
  <si>
    <t>C033</t>
  </si>
  <si>
    <t>O.T.S. ESPERTO (CONDUTTORE CALDAIE)</t>
  </si>
  <si>
    <t xml:space="preserve">B </t>
  </si>
  <si>
    <t>C059</t>
  </si>
  <si>
    <t>O.T.S. (CUOCO)</t>
  </si>
  <si>
    <t>C100</t>
  </si>
  <si>
    <t>AUSILIARIO SPECIALIZZATO</t>
  </si>
  <si>
    <t xml:space="preserve">A </t>
  </si>
  <si>
    <t>D090</t>
  </si>
  <si>
    <t>COADIUTORE AMMINISTRATIVO</t>
  </si>
  <si>
    <t>CAVALLO ROSANNA</t>
  </si>
  <si>
    <t>D085</t>
  </si>
  <si>
    <t>COADIUTORE AMM.VO ESPERTO</t>
  </si>
  <si>
    <t>D070</t>
  </si>
  <si>
    <t>COLLABORATORE AMM.VO PROF.LE</t>
  </si>
  <si>
    <t xml:space="preserve">Area Distrett.di TERAMO  </t>
  </si>
  <si>
    <t>SERVIZIO TECNICO OSP. Giulian.</t>
  </si>
  <si>
    <t>LUNGODEGENZA Giulianova</t>
  </si>
  <si>
    <t>RADIOLOGIA DIAGNOSTICA Giulia.</t>
  </si>
  <si>
    <t>CAMPETTI LAURA</t>
  </si>
  <si>
    <t>CASTELLANI CANDIDA</t>
  </si>
  <si>
    <t>PSICHIATRIA Giulianova</t>
  </si>
  <si>
    <t>DI SERAFINO LILIANA</t>
  </si>
  <si>
    <t xml:space="preserve">Area Distrett.di NERETO  </t>
  </si>
  <si>
    <t>SERVIZIO DIABETOLOGIA Giulian.</t>
  </si>
  <si>
    <t>PRONTO SOCCORSO Teramo</t>
  </si>
  <si>
    <t>MEDICINA INTERNA Giulianova</t>
  </si>
  <si>
    <t>ALESI CESARE</t>
  </si>
  <si>
    <t>AMBULATORIO OSTETRICIA e GINEC</t>
  </si>
  <si>
    <t>DI GIUSEPPE ROSANNA</t>
  </si>
  <si>
    <t>CURIOSO MARIO</t>
  </si>
  <si>
    <t>PIZII TONINO</t>
  </si>
  <si>
    <t>C080</t>
  </si>
  <si>
    <t>O.T. (IDRAULICO)</t>
  </si>
  <si>
    <t>SPINOZZI ALFONSO</t>
  </si>
  <si>
    <t>ALOISI SIMONETTA</t>
  </si>
  <si>
    <t>NEUROPSICHIATRIA INFANTILE</t>
  </si>
  <si>
    <t>CARDIOCHIRURGIA Teramo</t>
  </si>
  <si>
    <t>POLIAMBULATORI Teramo</t>
  </si>
  <si>
    <t>PEDIATRIA S.Omero</t>
  </si>
  <si>
    <t>massimo punteggio</t>
  </si>
  <si>
    <t>mesi lavoro</t>
  </si>
  <si>
    <t>punteggio attribuito per esperienza professionale</t>
  </si>
  <si>
    <t>punteggio attribuito per merito</t>
  </si>
  <si>
    <t>note</t>
  </si>
  <si>
    <t>TOTALE</t>
  </si>
  <si>
    <t>totale</t>
  </si>
  <si>
    <t>Anzianità nel profilo</t>
  </si>
  <si>
    <t>anzianità nel profilo</t>
  </si>
  <si>
    <t>anzianità complessiva</t>
  </si>
  <si>
    <t>anzianita complessiva</t>
  </si>
  <si>
    <t>valore della fascia</t>
  </si>
  <si>
    <t>conguaglio 1.1/31.12.2010</t>
  </si>
  <si>
    <t>valore dlla fascia</t>
  </si>
  <si>
    <t xml:space="preserve">valore della fascia </t>
  </si>
  <si>
    <t>n. figli a carico</t>
  </si>
  <si>
    <t>minore età</t>
  </si>
  <si>
    <t>n. figli a carico anno 2009</t>
  </si>
  <si>
    <t>numero progressivo</t>
  </si>
  <si>
    <t>pt 66,66%</t>
  </si>
  <si>
    <t>pt 50%</t>
  </si>
  <si>
    <t>Pos_Eco al 31.12.2009</t>
  </si>
  <si>
    <t>Pos_Economica al 31/12/2009</t>
  </si>
  <si>
    <t>nuovo valore posizione economica da 1.1.2010</t>
  </si>
  <si>
    <t>anzianità profilo</t>
  </si>
  <si>
    <t>conguaglio 1.1/31.8.2011</t>
  </si>
  <si>
    <t>D'ELEUTERIO VINCENZO EMIDIO</t>
  </si>
  <si>
    <t>cong str art. 42 da 1.1.2010 a tutt'oggi</t>
  </si>
  <si>
    <t>pt 50% da 1.1.2001</t>
  </si>
  <si>
    <t>CENTRALINO PORTINERIA S.Omero</t>
  </si>
  <si>
    <t>CAPOFERRI GIUSEPPE</t>
  </si>
  <si>
    <t>C.Comuni OSPEDALE TERRIT.</t>
  </si>
  <si>
    <t>COSTI COM. DIP.SALUTE MENTALE</t>
  </si>
  <si>
    <t>O.T. (AUTISTA)</t>
  </si>
  <si>
    <t>C072</t>
  </si>
  <si>
    <t>BARRETTARA ANTONIO</t>
  </si>
  <si>
    <t>data di nascita</t>
  </si>
  <si>
    <t>Area Distrett.di ATRI</t>
  </si>
  <si>
    <t>POLIAMBULATORI Atri</t>
  </si>
  <si>
    <t>MARCHESE ARNALDO</t>
  </si>
  <si>
    <t>DI PAOLO PINA</t>
  </si>
  <si>
    <t>BLOCCO OPERATORIO Atri</t>
  </si>
</sst>
</file>

<file path=xl/styles.xml><?xml version="1.0" encoding="utf-8"?>
<styleSheet xmlns="http://schemas.openxmlformats.org/spreadsheetml/2006/main">
  <numFmts count="1">
    <numFmt numFmtId="164" formatCode="dd/mm/yy;@"/>
  </numFmts>
  <fonts count="3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7"/>
      <name val="Arial Unicode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textRotation="90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textRotation="90"/>
    </xf>
    <xf numFmtId="4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Border="1"/>
    <xf numFmtId="1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2" fillId="0" borderId="2" xfId="0" applyFont="1" applyFill="1" applyBorder="1" applyAlignment="1">
      <alignment horizontal="center" vertical="center" textRotation="90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Border="1"/>
    <xf numFmtId="1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RGEXP.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GEXP." connectionId="1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GEXP." connectionId="12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GEXP." connectionId="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GEXP." connectionId="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GEXP." connectionId="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GEXP." connectionId="1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GEXP." connectionId="1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GEXP." connectionId="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GEXP." connectionId="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RGEXP.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GEXP." connectionId="20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RGEXP." connectionId="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RGEXP.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GEXP." connectionId="2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GEXP." connectionId="1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RGEXP." connectionId="1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GEXP." connectionId="1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GEXP." connectionId="1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GEXP." connectionId="1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GEXP." connectionId="1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"/>
  <sheetViews>
    <sheetView topLeftCell="I1" workbookViewId="0">
      <selection activeCell="AL2" sqref="AL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0.28515625" style="1" bestFit="1" customWidth="1"/>
    <col min="4" max="4" width="9.7109375" style="1" hidden="1" customWidth="1"/>
    <col min="5" max="5" width="4.5703125" style="1" hidden="1" customWidth="1"/>
    <col min="6" max="6" width="18.42578125" style="1" bestFit="1" customWidth="1"/>
    <col min="7" max="7" width="7.42578125" style="1" hidden="1" customWidth="1"/>
    <col min="8" max="8" width="6.7109375" style="1" hidden="1" customWidth="1"/>
    <col min="9" max="9" width="5.42578125" style="3" customWidth="1"/>
    <col min="10" max="10" width="5.7109375" style="3" customWidth="1"/>
    <col min="11" max="11" width="6.28515625" style="3" customWidth="1"/>
    <col min="12" max="13" width="9.140625" style="9" customWidth="1"/>
    <col min="14" max="14" width="13.7109375" style="7" hidden="1" customWidth="1"/>
    <col min="15" max="15" width="2.7109375" style="1" customWidth="1"/>
    <col min="16" max="16" width="2.7109375" style="1" bestFit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4" style="1" bestFit="1" customWidth="1"/>
    <col min="31" max="31" width="6.140625" style="1" bestFit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6.140625" style="1" customWidth="1"/>
    <col min="36" max="36" width="7" style="1" hidden="1" customWidth="1"/>
    <col min="37" max="37" width="5.5703125" style="3" customWidth="1"/>
    <col min="38" max="38" width="7.5703125" style="1" customWidth="1"/>
    <col min="39" max="39" width="13.28515625" style="1" customWidth="1"/>
    <col min="40" max="40" width="7.140625" style="1" customWidth="1"/>
    <col min="41" max="41" width="14.7109375" style="1" bestFit="1" customWidth="1"/>
    <col min="42" max="16384" width="9.140625" style="1"/>
  </cols>
  <sheetData>
    <row r="1" spans="1:41" s="13" customFormat="1" ht="135" customHeight="1">
      <c r="A1" s="17" t="s">
        <v>213</v>
      </c>
      <c r="B1" s="17" t="s">
        <v>60</v>
      </c>
      <c r="C1" s="17" t="s">
        <v>61</v>
      </c>
      <c r="D1" s="17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18" t="s">
        <v>197</v>
      </c>
      <c r="J1" s="18" t="s">
        <v>198</v>
      </c>
      <c r="K1" s="17" t="s">
        <v>200</v>
      </c>
      <c r="L1" s="17" t="s">
        <v>203</v>
      </c>
      <c r="M1" s="17" t="s">
        <v>205</v>
      </c>
      <c r="N1" s="17" t="s">
        <v>199</v>
      </c>
      <c r="O1" s="17" t="s">
        <v>67</v>
      </c>
      <c r="P1" s="17" t="s">
        <v>217</v>
      </c>
      <c r="Q1" s="17" t="s">
        <v>68</v>
      </c>
      <c r="R1" s="17" t="s">
        <v>69</v>
      </c>
      <c r="S1" s="17" t="s">
        <v>70</v>
      </c>
      <c r="T1" s="17" t="s">
        <v>71</v>
      </c>
      <c r="U1" s="17" t="s">
        <v>72</v>
      </c>
      <c r="V1" s="17" t="s">
        <v>73</v>
      </c>
      <c r="W1" s="17" t="s">
        <v>74</v>
      </c>
      <c r="X1" s="17" t="s">
        <v>75</v>
      </c>
      <c r="Y1" s="17" t="s">
        <v>76</v>
      </c>
      <c r="Z1" s="17" t="s">
        <v>77</v>
      </c>
      <c r="AA1" s="17" t="s">
        <v>78</v>
      </c>
      <c r="AB1" s="17" t="s">
        <v>79</v>
      </c>
      <c r="AC1" s="17" t="s">
        <v>80</v>
      </c>
      <c r="AD1" s="17" t="s">
        <v>81</v>
      </c>
      <c r="AE1" s="17" t="s">
        <v>82</v>
      </c>
      <c r="AF1" s="17" t="s">
        <v>83</v>
      </c>
      <c r="AG1" s="17" t="s">
        <v>84</v>
      </c>
      <c r="AH1" s="18" t="s">
        <v>18</v>
      </c>
      <c r="AI1" s="18" t="s">
        <v>218</v>
      </c>
      <c r="AJ1" s="18" t="s">
        <v>218</v>
      </c>
      <c r="AK1" s="17" t="s">
        <v>206</v>
      </c>
      <c r="AL1" s="17" t="s">
        <v>207</v>
      </c>
      <c r="AM1" s="17" t="s">
        <v>199</v>
      </c>
      <c r="AN1" s="17" t="s">
        <v>220</v>
      </c>
      <c r="AO1" s="17" t="s">
        <v>199</v>
      </c>
    </row>
    <row r="2" spans="1:41">
      <c r="A2" s="10">
        <v>40</v>
      </c>
      <c r="B2" s="10">
        <v>5558</v>
      </c>
      <c r="C2" s="10" t="s">
        <v>6</v>
      </c>
      <c r="D2" s="10"/>
      <c r="E2" s="10" t="s">
        <v>160</v>
      </c>
      <c r="F2" s="10" t="s">
        <v>161</v>
      </c>
      <c r="G2" s="10"/>
      <c r="H2" s="10">
        <v>137</v>
      </c>
      <c r="I2" s="19">
        <f t="shared" ref="I2" si="0">2/12*H2</f>
        <v>22.833333333333332</v>
      </c>
      <c r="J2" s="19">
        <v>44</v>
      </c>
      <c r="K2" s="19">
        <f t="shared" ref="K2" si="1">I2+J2</f>
        <v>66.833333333333329</v>
      </c>
      <c r="L2" s="20"/>
      <c r="M2" s="20"/>
      <c r="N2" s="21"/>
      <c r="O2" s="10" t="s">
        <v>162</v>
      </c>
      <c r="P2" s="10">
        <v>2</v>
      </c>
      <c r="Q2" s="10"/>
      <c r="R2" s="10"/>
      <c r="S2" s="10">
        <v>8245</v>
      </c>
      <c r="T2" s="10" t="s">
        <v>44</v>
      </c>
      <c r="U2" s="10">
        <v>6000</v>
      </c>
      <c r="V2" s="10" t="s">
        <v>105</v>
      </c>
      <c r="W2" s="10">
        <v>3000</v>
      </c>
      <c r="X2" s="10" t="s">
        <v>92</v>
      </c>
      <c r="Y2" s="10">
        <v>30</v>
      </c>
      <c r="Z2" s="10">
        <v>1359.43</v>
      </c>
      <c r="AA2" s="10">
        <v>9.5500000000000007</v>
      </c>
      <c r="AB2" s="10">
        <v>0</v>
      </c>
      <c r="AC2" s="19">
        <v>74.94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" si="2">P2+1</f>
        <v>3</v>
      </c>
      <c r="AI2" s="10">
        <v>96.96</v>
      </c>
      <c r="AJ2" s="19">
        <f t="shared" ref="AJ2" si="3">AI2-AC2</f>
        <v>22.019999999999996</v>
      </c>
      <c r="AK2" s="19">
        <v>22.02</v>
      </c>
      <c r="AL2" s="10">
        <f t="shared" ref="AL2" si="4">AK2*13</f>
        <v>286.26</v>
      </c>
      <c r="AM2" s="10"/>
      <c r="AN2" s="10">
        <f>AK2*8</f>
        <v>176.16</v>
      </c>
      <c r="AO2" s="10"/>
    </row>
    <row r="3" spans="1:41">
      <c r="A3" s="10"/>
      <c r="B3" s="10"/>
      <c r="C3" s="10"/>
      <c r="D3" s="10"/>
      <c r="E3" s="10"/>
      <c r="F3" s="10"/>
      <c r="G3" s="10"/>
      <c r="H3" s="10"/>
      <c r="I3" s="19"/>
      <c r="J3" s="19"/>
      <c r="K3" s="19"/>
      <c r="L3" s="20"/>
      <c r="M3" s="20"/>
      <c r="N3" s="21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9"/>
      <c r="AD3" s="10"/>
      <c r="AE3" s="10"/>
      <c r="AF3" s="10"/>
      <c r="AG3" s="10"/>
      <c r="AH3" s="10"/>
      <c r="AI3" s="10"/>
      <c r="AJ3" s="19"/>
      <c r="AK3" s="19"/>
      <c r="AL3" s="10"/>
      <c r="AM3" s="10"/>
      <c r="AN3" s="10"/>
      <c r="AO3" s="10"/>
    </row>
    <row r="4" spans="1:41">
      <c r="AJ4" s="3"/>
    </row>
  </sheetData>
  <sortState ref="A2:AN75">
    <sortCondition descending="1" ref="K2:K75"/>
  </sortState>
  <printOptions gridLines="1"/>
  <pageMargins left="0.17" right="0.17" top="0.43" bottom="0.25" header="0.49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Q5"/>
  <sheetViews>
    <sheetView topLeftCell="K1" workbookViewId="0">
      <selection activeCell="AP2" sqref="AP2"/>
    </sheetView>
  </sheetViews>
  <sheetFormatPr defaultRowHeight="11.25"/>
  <cols>
    <col min="1" max="1" width="5.140625" style="1" customWidth="1"/>
    <col min="2" max="2" width="4.7109375" style="1" bestFit="1" customWidth="1"/>
    <col min="3" max="3" width="28.42578125" style="1" bestFit="1" customWidth="1"/>
    <col min="4" max="4" width="9.28515625" style="1" hidden="1" customWidth="1"/>
    <col min="5" max="5" width="4.5703125" style="1" hidden="1" customWidth="1"/>
    <col min="6" max="6" width="21.85546875" style="1" bestFit="1" customWidth="1"/>
    <col min="7" max="7" width="9.140625" style="1" hidden="1" customWidth="1"/>
    <col min="8" max="8" width="8.28515625" style="1" hidden="1" customWidth="1"/>
    <col min="9" max="9" width="5.5703125" style="4" customWidth="1"/>
    <col min="10" max="11" width="5.7109375" style="4" customWidth="1"/>
    <col min="12" max="12" width="5.85546875" style="4" customWidth="1"/>
    <col min="13" max="13" width="5.7109375" style="4" customWidth="1"/>
    <col min="14" max="14" width="4.140625" style="8" customWidth="1"/>
    <col min="15" max="15" width="16.140625" style="6" hidden="1" customWidth="1"/>
    <col min="16" max="16" width="16.140625" style="6" customWidth="1"/>
    <col min="17" max="17" width="3.140625" style="1" bestFit="1" customWidth="1"/>
    <col min="18" max="18" width="3.710937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31" width="6.140625" style="3" bestFit="1" customWidth="1"/>
    <col min="32" max="32" width="2.7109375" style="1" customWidth="1"/>
    <col min="33" max="33" width="3.28515625" style="1" customWidth="1"/>
    <col min="34" max="34" width="6.140625" style="1" hidden="1" customWidth="1"/>
    <col min="35" max="35" width="5.28515625" style="1" hidden="1" customWidth="1"/>
    <col min="36" max="36" width="4.42578125" style="1" bestFit="1" customWidth="1"/>
    <col min="37" max="37" width="5.42578125" style="1" customWidth="1"/>
    <col min="38" max="38" width="7" style="1" hidden="1" customWidth="1"/>
    <col min="39" max="39" width="5.85546875" style="3" customWidth="1"/>
    <col min="40" max="40" width="7.5703125" style="3" customWidth="1"/>
    <col min="41" max="41" width="11" style="3" customWidth="1"/>
    <col min="42" max="42" width="8" style="3" customWidth="1"/>
    <col min="43" max="43" width="10.7109375" style="1" customWidth="1"/>
    <col min="44" max="16384" width="9.140625" style="1"/>
  </cols>
  <sheetData>
    <row r="1" spans="1:43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24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18" t="s">
        <v>201</v>
      </c>
      <c r="L1" s="18" t="s">
        <v>203</v>
      </c>
      <c r="M1" s="18" t="s">
        <v>204</v>
      </c>
      <c r="N1" s="26" t="s">
        <v>210</v>
      </c>
      <c r="O1" s="25" t="s">
        <v>199</v>
      </c>
      <c r="P1" s="25" t="s">
        <v>231</v>
      </c>
      <c r="Q1" s="17" t="s">
        <v>67</v>
      </c>
      <c r="R1" s="18" t="s">
        <v>217</v>
      </c>
      <c r="S1" s="17" t="s">
        <v>68</v>
      </c>
      <c r="T1" s="17" t="s">
        <v>69</v>
      </c>
      <c r="U1" s="17" t="s">
        <v>70</v>
      </c>
      <c r="V1" s="24" t="s">
        <v>71</v>
      </c>
      <c r="W1" s="17" t="s">
        <v>72</v>
      </c>
      <c r="X1" s="24" t="s">
        <v>73</v>
      </c>
      <c r="Y1" s="17" t="s">
        <v>74</v>
      </c>
      <c r="Z1" s="24" t="s">
        <v>75</v>
      </c>
      <c r="AA1" s="27" t="s">
        <v>76</v>
      </c>
      <c r="AB1" s="27" t="s">
        <v>77</v>
      </c>
      <c r="AC1" s="27" t="s">
        <v>78</v>
      </c>
      <c r="AD1" s="27" t="s">
        <v>79</v>
      </c>
      <c r="AE1" s="27" t="s">
        <v>80</v>
      </c>
      <c r="AF1" s="27" t="s">
        <v>81</v>
      </c>
      <c r="AG1" s="16" t="s">
        <v>82</v>
      </c>
      <c r="AH1" s="27" t="s">
        <v>83</v>
      </c>
      <c r="AI1" s="27" t="s">
        <v>84</v>
      </c>
      <c r="AJ1" s="16" t="s">
        <v>18</v>
      </c>
      <c r="AK1" s="16" t="s">
        <v>218</v>
      </c>
      <c r="AL1" s="14"/>
      <c r="AM1" s="16" t="s">
        <v>206</v>
      </c>
      <c r="AN1" s="16" t="s">
        <v>207</v>
      </c>
      <c r="AO1" s="16" t="s">
        <v>199</v>
      </c>
      <c r="AP1" s="16" t="s">
        <v>220</v>
      </c>
      <c r="AQ1" s="16" t="s">
        <v>199</v>
      </c>
    </row>
    <row r="2" spans="1:43">
      <c r="A2" s="10">
        <v>72</v>
      </c>
      <c r="B2" s="10">
        <v>322</v>
      </c>
      <c r="C2" s="14" t="s">
        <v>130</v>
      </c>
      <c r="D2" s="10"/>
      <c r="E2" s="10" t="s">
        <v>121</v>
      </c>
      <c r="F2" s="10" t="s">
        <v>122</v>
      </c>
      <c r="G2" s="10">
        <v>30</v>
      </c>
      <c r="H2" s="10"/>
      <c r="I2" s="28">
        <v>30</v>
      </c>
      <c r="J2" s="28">
        <v>70</v>
      </c>
      <c r="K2" s="28">
        <f>I2+J2</f>
        <v>100</v>
      </c>
      <c r="L2" s="28">
        <v>60</v>
      </c>
      <c r="M2" s="28">
        <v>373</v>
      </c>
      <c r="N2" s="29">
        <v>1</v>
      </c>
      <c r="O2" s="30"/>
      <c r="P2" s="30"/>
      <c r="Q2" s="10" t="s">
        <v>123</v>
      </c>
      <c r="R2" s="10">
        <v>1</v>
      </c>
      <c r="S2" s="22" t="s">
        <v>113</v>
      </c>
      <c r="T2" s="10"/>
      <c r="U2" s="10">
        <v>6265</v>
      </c>
      <c r="V2" s="10" t="s">
        <v>96</v>
      </c>
      <c r="W2" s="10">
        <v>4500</v>
      </c>
      <c r="X2" s="10" t="s">
        <v>88</v>
      </c>
      <c r="Y2" s="10">
        <v>4250</v>
      </c>
      <c r="Z2" s="10" t="s">
        <v>89</v>
      </c>
      <c r="AA2" s="10">
        <v>30</v>
      </c>
      <c r="AB2" s="10">
        <v>1624.15</v>
      </c>
      <c r="AC2" s="10">
        <v>71.53</v>
      </c>
      <c r="AD2" s="10">
        <v>63.7</v>
      </c>
      <c r="AE2" s="19">
        <v>52.61</v>
      </c>
      <c r="AF2" s="10">
        <v>0</v>
      </c>
      <c r="AG2" s="10">
        <v>0</v>
      </c>
      <c r="AH2" s="10">
        <v>0</v>
      </c>
      <c r="AI2" s="10">
        <v>0</v>
      </c>
      <c r="AJ2" s="10">
        <f>R2+1</f>
        <v>2</v>
      </c>
      <c r="AK2" s="10">
        <v>113.61</v>
      </c>
      <c r="AL2" s="19">
        <f>AK2-AE2</f>
        <v>61</v>
      </c>
      <c r="AM2" s="19">
        <v>61</v>
      </c>
      <c r="AN2" s="19">
        <f>AM2*13</f>
        <v>793</v>
      </c>
      <c r="AO2" s="19"/>
      <c r="AP2" s="19">
        <f>AM2*8</f>
        <v>488</v>
      </c>
      <c r="AQ2" s="10"/>
    </row>
    <row r="3" spans="1:43">
      <c r="A3" s="10">
        <v>73</v>
      </c>
      <c r="B3" s="10">
        <v>3815</v>
      </c>
      <c r="C3" s="10" t="s">
        <v>48</v>
      </c>
      <c r="D3" s="10"/>
      <c r="E3" s="10" t="s">
        <v>121</v>
      </c>
      <c r="F3" s="10" t="s">
        <v>122</v>
      </c>
      <c r="G3" s="10">
        <v>30</v>
      </c>
      <c r="H3" s="10"/>
      <c r="I3" s="28">
        <v>30</v>
      </c>
      <c r="J3" s="28">
        <v>70</v>
      </c>
      <c r="K3" s="28">
        <f>I3+J3</f>
        <v>100</v>
      </c>
      <c r="L3" s="28">
        <v>60</v>
      </c>
      <c r="M3" s="28">
        <v>373</v>
      </c>
      <c r="N3" s="29">
        <v>0</v>
      </c>
      <c r="O3" s="30"/>
      <c r="P3" s="30"/>
      <c r="Q3" s="10" t="s">
        <v>123</v>
      </c>
      <c r="R3" s="10">
        <v>1</v>
      </c>
      <c r="S3" s="22" t="s">
        <v>113</v>
      </c>
      <c r="T3" s="10"/>
      <c r="U3" s="10">
        <v>8515</v>
      </c>
      <c r="V3" s="10" t="s">
        <v>107</v>
      </c>
      <c r="W3" s="10">
        <v>6000</v>
      </c>
      <c r="X3" s="10" t="s">
        <v>105</v>
      </c>
      <c r="Y3" s="10">
        <v>3750</v>
      </c>
      <c r="Z3" s="10" t="s">
        <v>108</v>
      </c>
      <c r="AA3" s="10">
        <v>30</v>
      </c>
      <c r="AB3" s="10">
        <v>1624.15</v>
      </c>
      <c r="AC3" s="10">
        <v>71.53</v>
      </c>
      <c r="AD3" s="10">
        <v>63.7</v>
      </c>
      <c r="AE3" s="19">
        <v>52.61</v>
      </c>
      <c r="AF3" s="10">
        <v>0</v>
      </c>
      <c r="AG3" s="10">
        <v>0</v>
      </c>
      <c r="AH3" s="10">
        <v>0</v>
      </c>
      <c r="AI3" s="10">
        <v>0</v>
      </c>
      <c r="AJ3" s="10">
        <f>R3+1</f>
        <v>2</v>
      </c>
      <c r="AK3" s="10">
        <v>113.61</v>
      </c>
      <c r="AL3" s="19">
        <f>AK3-AE3</f>
        <v>61</v>
      </c>
      <c r="AM3" s="19">
        <v>61</v>
      </c>
      <c r="AN3" s="19">
        <f>AM3*13</f>
        <v>793</v>
      </c>
      <c r="AO3" s="19"/>
      <c r="AP3" s="19">
        <f>AM3*8</f>
        <v>488</v>
      </c>
      <c r="AQ3" s="10"/>
    </row>
    <row r="4" spans="1:43">
      <c r="A4" s="10">
        <v>74</v>
      </c>
      <c r="B4" s="10">
        <v>337</v>
      </c>
      <c r="C4" s="10" t="s">
        <v>234</v>
      </c>
      <c r="D4" s="10"/>
      <c r="E4" s="10" t="s">
        <v>121</v>
      </c>
      <c r="F4" s="10" t="s">
        <v>122</v>
      </c>
      <c r="G4" s="10">
        <v>30</v>
      </c>
      <c r="H4" s="10"/>
      <c r="I4" s="28">
        <v>30</v>
      </c>
      <c r="J4" s="28">
        <v>70</v>
      </c>
      <c r="K4" s="28">
        <f>I4+J4</f>
        <v>100</v>
      </c>
      <c r="L4" s="28">
        <v>60</v>
      </c>
      <c r="M4" s="28">
        <v>372</v>
      </c>
      <c r="N4" s="29">
        <v>2</v>
      </c>
      <c r="O4" s="30"/>
      <c r="P4" s="35"/>
      <c r="Q4" s="10" t="s">
        <v>123</v>
      </c>
      <c r="R4" s="10">
        <v>1</v>
      </c>
      <c r="S4" s="22" t="s">
        <v>113</v>
      </c>
      <c r="T4" s="10"/>
      <c r="U4" s="10">
        <v>5335</v>
      </c>
      <c r="V4" s="10" t="s">
        <v>233</v>
      </c>
      <c r="W4" s="10">
        <v>1500</v>
      </c>
      <c r="X4" s="10" t="s">
        <v>232</v>
      </c>
      <c r="Y4" s="10">
        <v>2000</v>
      </c>
      <c r="Z4" s="10" t="s">
        <v>102</v>
      </c>
      <c r="AA4" s="10">
        <v>30</v>
      </c>
      <c r="AB4" s="10">
        <v>1624.15</v>
      </c>
      <c r="AC4" s="10">
        <v>71.53</v>
      </c>
      <c r="AD4" s="10">
        <v>63.7</v>
      </c>
      <c r="AE4" s="19">
        <v>52.61</v>
      </c>
      <c r="AF4" s="10">
        <v>0</v>
      </c>
      <c r="AG4" s="10">
        <v>0</v>
      </c>
      <c r="AH4" s="10">
        <v>0</v>
      </c>
      <c r="AI4" s="10">
        <v>0</v>
      </c>
      <c r="AJ4" s="10">
        <f>R4+1</f>
        <v>2</v>
      </c>
      <c r="AK4" s="10">
        <v>113.61</v>
      </c>
      <c r="AL4" s="19">
        <f>AK4-AE4</f>
        <v>61</v>
      </c>
      <c r="AM4" s="19">
        <v>61</v>
      </c>
      <c r="AN4" s="19">
        <f>AM4*13</f>
        <v>793</v>
      </c>
      <c r="AO4" s="19"/>
      <c r="AP4" s="19">
        <f>AM4*8</f>
        <v>488</v>
      </c>
      <c r="AQ4" s="10"/>
    </row>
    <row r="5" spans="1:43">
      <c r="AN5" s="3">
        <f>SUM(AN2:AN4)</f>
        <v>2379</v>
      </c>
    </row>
  </sheetData>
  <autoFilter ref="B1:AK3">
    <filterColumn colId="8"/>
    <filterColumn colId="9"/>
    <filterColumn colId="10"/>
    <filterColumn colId="11"/>
    <filterColumn colId="12"/>
    <filterColumn colId="13"/>
    <filterColumn colId="14"/>
  </autoFilter>
  <sortState ref="A2:AS880">
    <sortCondition descending="1" ref="K2:K880"/>
    <sortCondition descending="1" ref="L2:L880"/>
    <sortCondition descending="1" ref="M2:M880"/>
    <sortCondition descending="1" ref="N2:N880"/>
  </sortState>
  <pageMargins left="0.26" right="0.17" top="0.74803149606299213" bottom="0.28999999999999998" header="0.31496062992125984" footer="0.31496062992125984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O4"/>
  <sheetViews>
    <sheetView topLeftCell="J1" workbookViewId="0">
      <selection activeCell="AL5" sqref="AL5"/>
    </sheetView>
  </sheetViews>
  <sheetFormatPr defaultRowHeight="11.25"/>
  <cols>
    <col min="1" max="1" width="3.5703125" style="1" bestFit="1" customWidth="1"/>
    <col min="2" max="2" width="4.7109375" style="1" bestFit="1" customWidth="1"/>
    <col min="3" max="3" width="22" style="1" bestFit="1" customWidth="1"/>
    <col min="4" max="4" width="9.28515625" style="1" hidden="1" customWidth="1"/>
    <col min="5" max="5" width="4.5703125" style="1" hidden="1" customWidth="1"/>
    <col min="6" max="6" width="20.28515625" style="1" bestFit="1" customWidth="1"/>
    <col min="7" max="7" width="8" style="1" hidden="1" customWidth="1"/>
    <col min="8" max="8" width="6.7109375" style="1" hidden="1" customWidth="1"/>
    <col min="9" max="9" width="5.5703125" style="4" customWidth="1"/>
    <col min="10" max="10" width="5.42578125" style="4" customWidth="1"/>
    <col min="11" max="11" width="5.85546875" style="4" customWidth="1"/>
    <col min="12" max="12" width="4.5703125" style="8" customWidth="1"/>
    <col min="13" max="13" width="5" style="8" customWidth="1"/>
    <col min="14" max="14" width="17.85546875" style="6" hidden="1" customWidth="1"/>
    <col min="15" max="15" width="3.140625" style="1" bestFit="1" customWidth="1"/>
    <col min="16" max="16" width="3.855468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3.42578125" style="1" customWidth="1"/>
    <col min="31" max="31" width="6.140625" style="1" bestFit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6.140625" style="1" customWidth="1"/>
    <col min="36" max="36" width="7" style="1" hidden="1" customWidth="1"/>
    <col min="37" max="37" width="6.140625" style="3" customWidth="1"/>
    <col min="38" max="38" width="8.140625" style="3" customWidth="1"/>
    <col min="39" max="39" width="9" style="3" customWidth="1"/>
    <col min="40" max="40" width="9.140625" style="3"/>
    <col min="41" max="41" width="8.85546875" style="1" customWidth="1"/>
    <col min="42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6" t="s">
        <v>203</v>
      </c>
      <c r="M1" s="26" t="s">
        <v>204</v>
      </c>
      <c r="N1" s="25" t="s">
        <v>199</v>
      </c>
      <c r="O1" s="17" t="s">
        <v>67</v>
      </c>
      <c r="P1" s="18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16" t="s">
        <v>206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82</v>
      </c>
      <c r="B2" s="10">
        <v>8057</v>
      </c>
      <c r="C2" s="10" t="s">
        <v>16</v>
      </c>
      <c r="D2" s="10"/>
      <c r="E2" s="10" t="s">
        <v>124</v>
      </c>
      <c r="F2" s="10" t="s">
        <v>125</v>
      </c>
      <c r="G2" s="10"/>
      <c r="H2" s="10">
        <v>128</v>
      </c>
      <c r="I2" s="28">
        <f t="shared" ref="I2:I3" si="0">1.6/12*H2</f>
        <v>17.066666666666666</v>
      </c>
      <c r="J2" s="28">
        <v>70</v>
      </c>
      <c r="K2" s="28">
        <f t="shared" ref="K2:K3" si="1">I2+J2</f>
        <v>87.066666666666663</v>
      </c>
      <c r="L2" s="29"/>
      <c r="M2" s="29"/>
      <c r="N2" s="30"/>
      <c r="O2" s="10" t="s">
        <v>123</v>
      </c>
      <c r="P2" s="10">
        <v>1</v>
      </c>
      <c r="Q2" s="10"/>
      <c r="R2" s="10"/>
      <c r="S2" s="10">
        <v>4360</v>
      </c>
      <c r="T2" s="10" t="s">
        <v>38</v>
      </c>
      <c r="U2" s="10">
        <v>1000</v>
      </c>
      <c r="V2" s="10" t="s">
        <v>142</v>
      </c>
      <c r="W2" s="10">
        <v>1500</v>
      </c>
      <c r="X2" s="10" t="s">
        <v>153</v>
      </c>
      <c r="Y2" s="10">
        <v>30</v>
      </c>
      <c r="Z2" s="10">
        <v>1624.15</v>
      </c>
      <c r="AA2" s="10">
        <v>71.53</v>
      </c>
      <c r="AB2" s="10">
        <v>0</v>
      </c>
      <c r="AC2" s="19">
        <v>52.61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:AH3" si="2">P2+1</f>
        <v>2</v>
      </c>
      <c r="AI2" s="10">
        <v>113.61</v>
      </c>
      <c r="AJ2" s="19">
        <f t="shared" ref="AJ2:AJ3" si="3">AI2-AC2</f>
        <v>61</v>
      </c>
      <c r="AK2" s="19">
        <v>61</v>
      </c>
      <c r="AL2" s="19">
        <f t="shared" ref="AL2:AL3" si="4">AK2*13</f>
        <v>793</v>
      </c>
      <c r="AM2" s="19"/>
      <c r="AN2" s="19">
        <f>AK2*8</f>
        <v>488</v>
      </c>
      <c r="AO2" s="10"/>
    </row>
    <row r="3" spans="1:41">
      <c r="A3" s="10">
        <v>83</v>
      </c>
      <c r="B3" s="10">
        <v>6614</v>
      </c>
      <c r="C3" s="10" t="s">
        <v>12</v>
      </c>
      <c r="D3" s="10"/>
      <c r="E3" s="10" t="s">
        <v>124</v>
      </c>
      <c r="F3" s="10" t="s">
        <v>125</v>
      </c>
      <c r="G3" s="10"/>
      <c r="H3" s="10">
        <v>127</v>
      </c>
      <c r="I3" s="28">
        <f t="shared" si="0"/>
        <v>16.933333333333334</v>
      </c>
      <c r="J3" s="28">
        <v>70</v>
      </c>
      <c r="K3" s="28">
        <f t="shared" si="1"/>
        <v>86.933333333333337</v>
      </c>
      <c r="L3" s="29"/>
      <c r="M3" s="29"/>
      <c r="N3" s="30"/>
      <c r="O3" s="10" t="s">
        <v>123</v>
      </c>
      <c r="P3" s="10">
        <v>1</v>
      </c>
      <c r="Q3" s="10"/>
      <c r="R3" s="10"/>
      <c r="S3" s="10">
        <v>7465</v>
      </c>
      <c r="T3" s="10" t="s">
        <v>20</v>
      </c>
      <c r="U3" s="10">
        <v>5500</v>
      </c>
      <c r="V3" s="10" t="s">
        <v>110</v>
      </c>
      <c r="W3" s="10">
        <v>4750</v>
      </c>
      <c r="X3" s="10" t="s">
        <v>97</v>
      </c>
      <c r="Y3" s="10">
        <v>30</v>
      </c>
      <c r="Z3" s="10">
        <v>1624.15</v>
      </c>
      <c r="AA3" s="10">
        <v>71.53</v>
      </c>
      <c r="AB3" s="10">
        <v>0</v>
      </c>
      <c r="AC3" s="19">
        <v>52.61</v>
      </c>
      <c r="AD3" s="10">
        <v>0</v>
      </c>
      <c r="AE3" s="10">
        <v>0</v>
      </c>
      <c r="AF3" s="10">
        <v>0</v>
      </c>
      <c r="AG3" s="10">
        <v>0</v>
      </c>
      <c r="AH3" s="10">
        <f t="shared" si="2"/>
        <v>2</v>
      </c>
      <c r="AI3" s="10">
        <v>113.61</v>
      </c>
      <c r="AJ3" s="19">
        <f t="shared" si="3"/>
        <v>61</v>
      </c>
      <c r="AK3" s="19">
        <v>61</v>
      </c>
      <c r="AL3" s="19">
        <f t="shared" si="4"/>
        <v>793</v>
      </c>
      <c r="AM3" s="19"/>
      <c r="AN3" s="19">
        <f>AK3*8</f>
        <v>488</v>
      </c>
      <c r="AO3" s="10"/>
    </row>
    <row r="4" spans="1:41">
      <c r="AL4" s="3">
        <f>SUM(AL2:AL3)</f>
        <v>1586</v>
      </c>
    </row>
  </sheetData>
  <autoFilter ref="B1:AI3">
    <filterColumn colId="8"/>
    <filterColumn colId="9"/>
    <filterColumn colId="10"/>
    <filterColumn colId="11"/>
    <filterColumn colId="12"/>
  </autoFilter>
  <sortState ref="A2:AN139">
    <sortCondition descending="1" ref="K2:K139"/>
    <sortCondition descending="1" ref="L2:L139"/>
    <sortCondition descending="1" ref="M2:M139"/>
  </sortState>
  <pageMargins left="0.34" right="0.45" top="0.74803149606299213" bottom="0.37" header="0.31" footer="0.31496062992125984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Q26"/>
  <sheetViews>
    <sheetView topLeftCell="I1" workbookViewId="0">
      <pane ySplit="1" topLeftCell="A7" activePane="bottomLeft" state="frozen"/>
      <selection activeCell="S880" sqref="S880"/>
      <selection pane="bottomLeft" activeCell="AP3" sqref="AP3:AP21"/>
    </sheetView>
  </sheetViews>
  <sheetFormatPr defaultRowHeight="11.25"/>
  <cols>
    <col min="1" max="1" width="4.42578125" style="1" bestFit="1" customWidth="1"/>
    <col min="2" max="2" width="4.7109375" style="1" bestFit="1" customWidth="1"/>
    <col min="3" max="3" width="19.85546875" style="1" customWidth="1"/>
    <col min="4" max="4" width="9.28515625" style="1" hidden="1" customWidth="1"/>
    <col min="5" max="5" width="4.5703125" style="1" hidden="1" customWidth="1"/>
    <col min="6" max="6" width="13.85546875" style="1" customWidth="1"/>
    <col min="7" max="7" width="7.5703125" style="1" hidden="1" customWidth="1"/>
    <col min="8" max="8" width="5.85546875" style="1" hidden="1" customWidth="1"/>
    <col min="9" max="10" width="5.7109375" style="4" customWidth="1"/>
    <col min="11" max="11" width="5.85546875" style="4" customWidth="1"/>
    <col min="12" max="13" width="7.28515625" style="8" bestFit="1" customWidth="1"/>
    <col min="14" max="14" width="4.85546875" style="8" customWidth="1"/>
    <col min="15" max="15" width="7.28515625" style="11" customWidth="1"/>
    <col min="16" max="16" width="15.7109375" style="6" hidden="1" customWidth="1"/>
    <col min="17" max="17" width="3.140625" style="1" bestFit="1" customWidth="1"/>
    <col min="18" max="18" width="3.57031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31" width="6.140625" style="3" bestFit="1" customWidth="1"/>
    <col min="32" max="32" width="4" style="1" bestFit="1" customWidth="1"/>
    <col min="33" max="33" width="6.140625" style="1" bestFit="1" customWidth="1"/>
    <col min="34" max="34" width="6.140625" style="1" hidden="1" customWidth="1"/>
    <col min="35" max="35" width="5.28515625" style="1" hidden="1" customWidth="1"/>
    <col min="36" max="36" width="3" style="1" customWidth="1"/>
    <col min="37" max="37" width="6" style="1" customWidth="1"/>
    <col min="38" max="38" width="8" style="1" hidden="1" customWidth="1"/>
    <col min="39" max="39" width="5.85546875" style="3" customWidth="1"/>
    <col min="40" max="40" width="9.5703125" style="3" customWidth="1"/>
    <col min="41" max="41" width="10.28515625" style="7" customWidth="1"/>
    <col min="42" max="42" width="9.28515625" style="3" bestFit="1" customWidth="1"/>
    <col min="43" max="43" width="10.5703125" style="5" customWidth="1"/>
    <col min="44" max="16384" width="9.140625" style="1"/>
  </cols>
  <sheetData>
    <row r="1" spans="1:43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25" t="s">
        <v>198</v>
      </c>
      <c r="K1" s="25" t="s">
        <v>201</v>
      </c>
      <c r="L1" s="26" t="s">
        <v>202</v>
      </c>
      <c r="M1" s="26" t="s">
        <v>204</v>
      </c>
      <c r="N1" s="26" t="s">
        <v>212</v>
      </c>
      <c r="O1" s="32" t="s">
        <v>211</v>
      </c>
      <c r="P1" s="25" t="s">
        <v>199</v>
      </c>
      <c r="Q1" s="17" t="s">
        <v>67</v>
      </c>
      <c r="R1" s="25" t="s">
        <v>217</v>
      </c>
      <c r="S1" s="17" t="s">
        <v>68</v>
      </c>
      <c r="T1" s="17" t="s">
        <v>69</v>
      </c>
      <c r="U1" s="17" t="s">
        <v>70</v>
      </c>
      <c r="V1" s="24" t="s">
        <v>71</v>
      </c>
      <c r="W1" s="17" t="s">
        <v>72</v>
      </c>
      <c r="X1" s="24" t="s">
        <v>73</v>
      </c>
      <c r="Y1" s="17" t="s">
        <v>74</v>
      </c>
      <c r="Z1" s="24" t="s">
        <v>75</v>
      </c>
      <c r="AA1" s="27" t="s">
        <v>76</v>
      </c>
      <c r="AB1" s="27" t="s">
        <v>77</v>
      </c>
      <c r="AC1" s="27" t="s">
        <v>78</v>
      </c>
      <c r="AD1" s="27" t="s">
        <v>79</v>
      </c>
      <c r="AE1" s="27" t="s">
        <v>80</v>
      </c>
      <c r="AF1" s="27" t="s">
        <v>81</v>
      </c>
      <c r="AG1" s="16" t="s">
        <v>82</v>
      </c>
      <c r="AH1" s="27" t="s">
        <v>83</v>
      </c>
      <c r="AI1" s="27" t="s">
        <v>84</v>
      </c>
      <c r="AJ1" s="16" t="s">
        <v>18</v>
      </c>
      <c r="AK1" s="16" t="s">
        <v>218</v>
      </c>
      <c r="AL1" s="14"/>
      <c r="AM1" s="16" t="s">
        <v>206</v>
      </c>
      <c r="AN1" s="16" t="s">
        <v>207</v>
      </c>
      <c r="AO1" s="16" t="s">
        <v>199</v>
      </c>
      <c r="AP1" s="16" t="s">
        <v>220</v>
      </c>
      <c r="AQ1" s="16" t="s">
        <v>199</v>
      </c>
    </row>
    <row r="2" spans="1:43" ht="45">
      <c r="A2" s="10">
        <v>573</v>
      </c>
      <c r="B2" s="10">
        <v>3474</v>
      </c>
      <c r="C2" s="14" t="s">
        <v>221</v>
      </c>
      <c r="D2" s="10"/>
      <c r="E2" s="10"/>
      <c r="F2" s="10" t="s">
        <v>120</v>
      </c>
      <c r="G2" s="10"/>
      <c r="H2" s="10"/>
      <c r="I2" s="28">
        <v>30</v>
      </c>
      <c r="J2" s="28">
        <v>70</v>
      </c>
      <c r="K2" s="28">
        <v>100</v>
      </c>
      <c r="L2" s="29"/>
      <c r="M2" s="29"/>
      <c r="N2" s="29"/>
      <c r="O2" s="33"/>
      <c r="P2" s="30"/>
      <c r="Q2" s="10" t="s">
        <v>115</v>
      </c>
      <c r="R2" s="10">
        <v>4</v>
      </c>
      <c r="S2" s="22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9">
        <v>251.4</v>
      </c>
      <c r="AF2" s="10">
        <v>0</v>
      </c>
      <c r="AG2" s="10">
        <v>0</v>
      </c>
      <c r="AH2" s="10"/>
      <c r="AI2" s="10"/>
      <c r="AJ2" s="10">
        <v>5</v>
      </c>
      <c r="AK2" s="10">
        <v>314.20999999999998</v>
      </c>
      <c r="AL2" s="19"/>
      <c r="AM2" s="19">
        <v>62.81</v>
      </c>
      <c r="AN2" s="19">
        <f t="shared" ref="AN2:AN21" si="0">AM2*13</f>
        <v>816.53</v>
      </c>
      <c r="AO2" s="21"/>
      <c r="AP2" s="19">
        <f>AM2*8</f>
        <v>502.48</v>
      </c>
      <c r="AQ2" s="23" t="s">
        <v>222</v>
      </c>
    </row>
    <row r="3" spans="1:43">
      <c r="A3" s="10">
        <v>574</v>
      </c>
      <c r="B3" s="10">
        <v>7525</v>
      </c>
      <c r="C3" s="14" t="s">
        <v>15</v>
      </c>
      <c r="D3" s="10"/>
      <c r="E3" s="10" t="s">
        <v>119</v>
      </c>
      <c r="F3" s="10" t="s">
        <v>120</v>
      </c>
      <c r="G3" s="10"/>
      <c r="H3" s="10">
        <v>161</v>
      </c>
      <c r="I3" s="28">
        <f t="shared" ref="I3:I21" si="1">1.4/12*H3</f>
        <v>18.783333333333331</v>
      </c>
      <c r="J3" s="28">
        <v>70</v>
      </c>
      <c r="K3" s="28">
        <f t="shared" ref="K3:K21" si="2">I3+J3</f>
        <v>88.783333333333331</v>
      </c>
      <c r="L3" s="29">
        <v>161</v>
      </c>
      <c r="M3" s="29">
        <v>161</v>
      </c>
      <c r="N3" s="29">
        <v>0</v>
      </c>
      <c r="O3" s="33">
        <v>25962</v>
      </c>
      <c r="P3" s="30"/>
      <c r="Q3" s="10" t="s">
        <v>115</v>
      </c>
      <c r="R3" s="10">
        <v>0</v>
      </c>
      <c r="S3" s="22" t="s">
        <v>87</v>
      </c>
      <c r="T3" s="10"/>
      <c r="U3" s="10">
        <v>6670</v>
      </c>
      <c r="V3" s="10" t="s">
        <v>172</v>
      </c>
      <c r="W3" s="10">
        <v>5000</v>
      </c>
      <c r="X3" s="10" t="s">
        <v>99</v>
      </c>
      <c r="Y3" s="10">
        <v>3250</v>
      </c>
      <c r="Z3" s="10" t="s">
        <v>91</v>
      </c>
      <c r="AA3" s="10">
        <v>30</v>
      </c>
      <c r="AB3" s="10">
        <v>1769.63</v>
      </c>
      <c r="AC3" s="10">
        <v>71.53</v>
      </c>
      <c r="AD3" s="10">
        <v>36.15</v>
      </c>
      <c r="AE3" s="19">
        <v>0</v>
      </c>
      <c r="AF3" s="10">
        <v>0</v>
      </c>
      <c r="AG3" s="10">
        <v>0</v>
      </c>
      <c r="AH3" s="10">
        <v>0</v>
      </c>
      <c r="AI3" s="10">
        <v>0</v>
      </c>
      <c r="AJ3" s="10">
        <f t="shared" ref="AJ3:AJ21" si="3">R3+1</f>
        <v>1</v>
      </c>
      <c r="AK3" s="10">
        <v>67.430000000000007</v>
      </c>
      <c r="AL3" s="19">
        <f t="shared" ref="AL3:AL21" si="4">AK3-AE3</f>
        <v>67.430000000000007</v>
      </c>
      <c r="AM3" s="19">
        <v>67.430000000000007</v>
      </c>
      <c r="AN3" s="19">
        <f t="shared" si="0"/>
        <v>876.59000000000015</v>
      </c>
      <c r="AO3" s="21"/>
      <c r="AP3" s="19">
        <f>AM3*8</f>
        <v>539.44000000000005</v>
      </c>
      <c r="AQ3" s="23"/>
    </row>
    <row r="4" spans="1:43">
      <c r="A4" s="10">
        <v>575</v>
      </c>
      <c r="B4" s="10">
        <v>5895</v>
      </c>
      <c r="C4" s="14" t="s">
        <v>8</v>
      </c>
      <c r="D4" s="10"/>
      <c r="E4" s="10" t="s">
        <v>119</v>
      </c>
      <c r="F4" s="10" t="s">
        <v>120</v>
      </c>
      <c r="G4" s="10"/>
      <c r="H4" s="10">
        <v>161</v>
      </c>
      <c r="I4" s="28">
        <f t="shared" si="1"/>
        <v>18.783333333333331</v>
      </c>
      <c r="J4" s="28">
        <v>70</v>
      </c>
      <c r="K4" s="28">
        <f t="shared" si="2"/>
        <v>88.783333333333331</v>
      </c>
      <c r="L4" s="29">
        <v>161</v>
      </c>
      <c r="M4" s="29">
        <v>161</v>
      </c>
      <c r="N4" s="29">
        <v>0</v>
      </c>
      <c r="O4" s="33">
        <v>25232</v>
      </c>
      <c r="P4" s="30"/>
      <c r="Q4" s="10" t="s">
        <v>115</v>
      </c>
      <c r="R4" s="10">
        <v>3</v>
      </c>
      <c r="S4" s="22" t="s">
        <v>87</v>
      </c>
      <c r="T4" s="10"/>
      <c r="U4" s="10">
        <v>7840</v>
      </c>
      <c r="V4" s="10" t="s">
        <v>45</v>
      </c>
      <c r="W4" s="10">
        <v>6000</v>
      </c>
      <c r="X4" s="10" t="s">
        <v>105</v>
      </c>
      <c r="Y4" s="10">
        <v>3500</v>
      </c>
      <c r="Z4" s="10" t="s">
        <v>95</v>
      </c>
      <c r="AA4" s="10">
        <v>30</v>
      </c>
      <c r="AB4" s="10">
        <v>1769.63</v>
      </c>
      <c r="AC4" s="10">
        <v>71.53</v>
      </c>
      <c r="AD4" s="10">
        <v>36.15</v>
      </c>
      <c r="AE4" s="19">
        <v>189.91</v>
      </c>
      <c r="AF4" s="10">
        <v>0</v>
      </c>
      <c r="AG4" s="10">
        <v>0</v>
      </c>
      <c r="AH4" s="10">
        <v>0</v>
      </c>
      <c r="AI4" s="10">
        <v>0</v>
      </c>
      <c r="AJ4" s="10">
        <f t="shared" si="3"/>
        <v>4</v>
      </c>
      <c r="AK4" s="10">
        <v>251.4</v>
      </c>
      <c r="AL4" s="19">
        <f t="shared" si="4"/>
        <v>61.490000000000009</v>
      </c>
      <c r="AM4" s="19">
        <v>61.49</v>
      </c>
      <c r="AN4" s="19">
        <f t="shared" si="0"/>
        <v>799.37</v>
      </c>
      <c r="AO4" s="21"/>
      <c r="AP4" s="19">
        <f t="shared" ref="AP4:AP21" si="5">AM4*8</f>
        <v>491.92</v>
      </c>
      <c r="AQ4" s="23"/>
    </row>
    <row r="5" spans="1:43">
      <c r="A5" s="10">
        <v>576</v>
      </c>
      <c r="B5" s="10">
        <v>6062</v>
      </c>
      <c r="C5" s="10" t="s">
        <v>9</v>
      </c>
      <c r="D5" s="10"/>
      <c r="E5" s="10" t="s">
        <v>119</v>
      </c>
      <c r="F5" s="10" t="s">
        <v>120</v>
      </c>
      <c r="G5" s="10"/>
      <c r="H5" s="10">
        <v>160</v>
      </c>
      <c r="I5" s="28">
        <f t="shared" si="1"/>
        <v>18.666666666666664</v>
      </c>
      <c r="J5" s="28">
        <v>70</v>
      </c>
      <c r="K5" s="28">
        <f t="shared" si="2"/>
        <v>88.666666666666657</v>
      </c>
      <c r="L5" s="29"/>
      <c r="M5" s="29"/>
      <c r="N5" s="29"/>
      <c r="O5" s="33"/>
      <c r="P5" s="30"/>
      <c r="Q5" s="10" t="s">
        <v>115</v>
      </c>
      <c r="R5" s="10">
        <v>3</v>
      </c>
      <c r="S5" s="22" t="s">
        <v>87</v>
      </c>
      <c r="T5" s="10"/>
      <c r="U5" s="10">
        <v>8110</v>
      </c>
      <c r="V5" s="10" t="s">
        <v>111</v>
      </c>
      <c r="W5" s="10">
        <v>6000</v>
      </c>
      <c r="X5" s="10" t="s">
        <v>105</v>
      </c>
      <c r="Y5" s="10">
        <v>4250</v>
      </c>
      <c r="Z5" s="10" t="s">
        <v>89</v>
      </c>
      <c r="AA5" s="10">
        <v>30</v>
      </c>
      <c r="AB5" s="10">
        <v>1769.63</v>
      </c>
      <c r="AC5" s="10">
        <v>71.53</v>
      </c>
      <c r="AD5" s="10">
        <v>36.15</v>
      </c>
      <c r="AE5" s="19">
        <v>189.91</v>
      </c>
      <c r="AF5" s="10">
        <v>0</v>
      </c>
      <c r="AG5" s="10">
        <v>0</v>
      </c>
      <c r="AH5" s="10">
        <v>0</v>
      </c>
      <c r="AI5" s="10">
        <v>0</v>
      </c>
      <c r="AJ5" s="10">
        <f t="shared" si="3"/>
        <v>4</v>
      </c>
      <c r="AK5" s="10">
        <v>251.4</v>
      </c>
      <c r="AL5" s="19">
        <f t="shared" si="4"/>
        <v>61.490000000000009</v>
      </c>
      <c r="AM5" s="19">
        <v>61.49</v>
      </c>
      <c r="AN5" s="19">
        <f t="shared" si="0"/>
        <v>799.37</v>
      </c>
      <c r="AO5" s="21"/>
      <c r="AP5" s="19">
        <f t="shared" si="5"/>
        <v>491.92</v>
      </c>
      <c r="AQ5" s="23"/>
    </row>
    <row r="6" spans="1:43">
      <c r="A6" s="10">
        <v>577</v>
      </c>
      <c r="B6" s="10">
        <v>6169</v>
      </c>
      <c r="C6" s="10" t="s">
        <v>10</v>
      </c>
      <c r="D6" s="10"/>
      <c r="E6" s="10" t="s">
        <v>119</v>
      </c>
      <c r="F6" s="10" t="s">
        <v>120</v>
      </c>
      <c r="G6" s="10"/>
      <c r="H6" s="10">
        <v>160</v>
      </c>
      <c r="I6" s="28">
        <f t="shared" si="1"/>
        <v>18.666666666666664</v>
      </c>
      <c r="J6" s="28">
        <v>70</v>
      </c>
      <c r="K6" s="28">
        <f t="shared" si="2"/>
        <v>88.666666666666657</v>
      </c>
      <c r="L6" s="29"/>
      <c r="M6" s="29"/>
      <c r="N6" s="29"/>
      <c r="O6" s="33"/>
      <c r="P6" s="30"/>
      <c r="Q6" s="10" t="s">
        <v>115</v>
      </c>
      <c r="R6" s="10">
        <v>1</v>
      </c>
      <c r="S6" s="22" t="s">
        <v>87</v>
      </c>
      <c r="T6" s="10"/>
      <c r="U6" s="10">
        <v>8050</v>
      </c>
      <c r="V6" s="10" t="s">
        <v>143</v>
      </c>
      <c r="W6" s="10">
        <v>6000</v>
      </c>
      <c r="X6" s="10" t="s">
        <v>105</v>
      </c>
      <c r="Y6" s="10">
        <v>4250</v>
      </c>
      <c r="Z6" s="10" t="s">
        <v>89</v>
      </c>
      <c r="AA6" s="10">
        <v>30</v>
      </c>
      <c r="AB6" s="10">
        <v>1769.63</v>
      </c>
      <c r="AC6" s="10">
        <v>71.53</v>
      </c>
      <c r="AD6" s="10">
        <v>36.15</v>
      </c>
      <c r="AE6" s="19">
        <v>67.430000000000007</v>
      </c>
      <c r="AF6" s="10">
        <v>0</v>
      </c>
      <c r="AG6" s="10">
        <v>0</v>
      </c>
      <c r="AH6" s="10">
        <v>0</v>
      </c>
      <c r="AI6" s="10">
        <v>0</v>
      </c>
      <c r="AJ6" s="10">
        <f t="shared" si="3"/>
        <v>2</v>
      </c>
      <c r="AK6" s="10">
        <v>128.9</v>
      </c>
      <c r="AL6" s="19">
        <f t="shared" si="4"/>
        <v>61.47</v>
      </c>
      <c r="AM6" s="19">
        <v>61.47</v>
      </c>
      <c r="AN6" s="19">
        <f t="shared" si="0"/>
        <v>799.11</v>
      </c>
      <c r="AO6" s="21"/>
      <c r="AP6" s="19">
        <f t="shared" si="5"/>
        <v>491.76</v>
      </c>
      <c r="AQ6" s="23"/>
    </row>
    <row r="7" spans="1:43">
      <c r="A7" s="10">
        <v>578</v>
      </c>
      <c r="B7" s="10">
        <v>5443</v>
      </c>
      <c r="C7" s="10" t="s">
        <v>3</v>
      </c>
      <c r="D7" s="10"/>
      <c r="E7" s="10" t="s">
        <v>119</v>
      </c>
      <c r="F7" s="10" t="s">
        <v>120</v>
      </c>
      <c r="G7" s="10"/>
      <c r="H7" s="10">
        <v>160</v>
      </c>
      <c r="I7" s="28">
        <f t="shared" si="1"/>
        <v>18.666666666666664</v>
      </c>
      <c r="J7" s="28">
        <v>70</v>
      </c>
      <c r="K7" s="28">
        <f t="shared" si="2"/>
        <v>88.666666666666657</v>
      </c>
      <c r="L7" s="29"/>
      <c r="M7" s="29"/>
      <c r="N7" s="29"/>
      <c r="O7" s="33"/>
      <c r="P7" s="30"/>
      <c r="Q7" s="10" t="s">
        <v>115</v>
      </c>
      <c r="R7" s="10">
        <v>2</v>
      </c>
      <c r="S7" s="22" t="s">
        <v>87</v>
      </c>
      <c r="T7" s="10"/>
      <c r="U7" s="10">
        <v>8735</v>
      </c>
      <c r="V7" s="10" t="s">
        <v>93</v>
      </c>
      <c r="W7" s="10">
        <v>6000</v>
      </c>
      <c r="X7" s="10" t="s">
        <v>105</v>
      </c>
      <c r="Y7" s="10">
        <v>3000</v>
      </c>
      <c r="Z7" s="10" t="s">
        <v>92</v>
      </c>
      <c r="AA7" s="10">
        <v>30</v>
      </c>
      <c r="AB7" s="10">
        <v>1769.63</v>
      </c>
      <c r="AC7" s="10">
        <v>71.53</v>
      </c>
      <c r="AD7" s="10">
        <v>36.15</v>
      </c>
      <c r="AE7" s="19">
        <v>128.9</v>
      </c>
      <c r="AF7" s="10">
        <v>0</v>
      </c>
      <c r="AG7" s="10">
        <v>0</v>
      </c>
      <c r="AH7" s="10">
        <v>0</v>
      </c>
      <c r="AI7" s="10">
        <v>0</v>
      </c>
      <c r="AJ7" s="10">
        <f t="shared" si="3"/>
        <v>3</v>
      </c>
      <c r="AK7" s="10">
        <v>189.91</v>
      </c>
      <c r="AL7" s="19">
        <f t="shared" si="4"/>
        <v>61.009999999999991</v>
      </c>
      <c r="AM7" s="19">
        <v>61.01</v>
      </c>
      <c r="AN7" s="19">
        <f t="shared" si="0"/>
        <v>793.13</v>
      </c>
      <c r="AO7" s="21"/>
      <c r="AP7" s="19">
        <f t="shared" si="5"/>
        <v>488.08</v>
      </c>
      <c r="AQ7" s="23"/>
    </row>
    <row r="8" spans="1:43">
      <c r="A8" s="10">
        <v>579</v>
      </c>
      <c r="B8" s="10">
        <v>2835</v>
      </c>
      <c r="C8" s="10" t="s">
        <v>34</v>
      </c>
      <c r="D8" s="10"/>
      <c r="E8" s="10" t="s">
        <v>119</v>
      </c>
      <c r="F8" s="10" t="s">
        <v>120</v>
      </c>
      <c r="G8" s="10"/>
      <c r="H8" s="10">
        <v>160</v>
      </c>
      <c r="I8" s="28">
        <f t="shared" si="1"/>
        <v>18.666666666666664</v>
      </c>
      <c r="J8" s="28">
        <v>70</v>
      </c>
      <c r="K8" s="28">
        <f t="shared" si="2"/>
        <v>88.666666666666657</v>
      </c>
      <c r="L8" s="29"/>
      <c r="M8" s="29"/>
      <c r="N8" s="29"/>
      <c r="O8" s="33"/>
      <c r="P8" s="30"/>
      <c r="Q8" s="10" t="s">
        <v>115</v>
      </c>
      <c r="R8" s="10">
        <v>2</v>
      </c>
      <c r="S8" s="22" t="s">
        <v>87</v>
      </c>
      <c r="T8" s="10"/>
      <c r="U8" s="10">
        <v>8215</v>
      </c>
      <c r="V8" s="10" t="s">
        <v>180</v>
      </c>
      <c r="W8" s="10">
        <v>6000</v>
      </c>
      <c r="X8" s="10" t="s">
        <v>105</v>
      </c>
      <c r="Y8" s="10">
        <v>3000</v>
      </c>
      <c r="Z8" s="10" t="s">
        <v>92</v>
      </c>
      <c r="AA8" s="10">
        <v>30</v>
      </c>
      <c r="AB8" s="10">
        <v>1769.63</v>
      </c>
      <c r="AC8" s="10">
        <v>71.53</v>
      </c>
      <c r="AD8" s="10">
        <v>36.15</v>
      </c>
      <c r="AE8" s="19">
        <v>128.9</v>
      </c>
      <c r="AF8" s="10">
        <v>0</v>
      </c>
      <c r="AG8" s="10">
        <v>0</v>
      </c>
      <c r="AH8" s="10">
        <v>0</v>
      </c>
      <c r="AI8" s="10">
        <v>0</v>
      </c>
      <c r="AJ8" s="10">
        <f t="shared" si="3"/>
        <v>3</v>
      </c>
      <c r="AK8" s="10">
        <v>189.91</v>
      </c>
      <c r="AL8" s="19">
        <f t="shared" si="4"/>
        <v>61.009999999999991</v>
      </c>
      <c r="AM8" s="19">
        <v>61.01</v>
      </c>
      <c r="AN8" s="19">
        <f t="shared" si="0"/>
        <v>793.13</v>
      </c>
      <c r="AO8" s="21"/>
      <c r="AP8" s="19">
        <f t="shared" si="5"/>
        <v>488.08</v>
      </c>
      <c r="AQ8" s="23"/>
    </row>
    <row r="9" spans="1:43">
      <c r="A9" s="10">
        <v>580</v>
      </c>
      <c r="B9" s="10">
        <v>7502</v>
      </c>
      <c r="C9" s="10" t="s">
        <v>14</v>
      </c>
      <c r="D9" s="10"/>
      <c r="E9" s="10" t="s">
        <v>119</v>
      </c>
      <c r="F9" s="10" t="s">
        <v>120</v>
      </c>
      <c r="G9" s="10"/>
      <c r="H9" s="10">
        <v>160</v>
      </c>
      <c r="I9" s="28">
        <f t="shared" si="1"/>
        <v>18.666666666666664</v>
      </c>
      <c r="J9" s="28">
        <v>70</v>
      </c>
      <c r="K9" s="28">
        <f t="shared" si="2"/>
        <v>88.666666666666657</v>
      </c>
      <c r="L9" s="29"/>
      <c r="M9" s="29"/>
      <c r="N9" s="29"/>
      <c r="O9" s="33"/>
      <c r="P9" s="30"/>
      <c r="Q9" s="10" t="s">
        <v>115</v>
      </c>
      <c r="R9" s="10">
        <v>2</v>
      </c>
      <c r="S9" s="22" t="s">
        <v>87</v>
      </c>
      <c r="T9" s="10"/>
      <c r="U9" s="10">
        <v>6925</v>
      </c>
      <c r="V9" s="10" t="s">
        <v>173</v>
      </c>
      <c r="W9" s="10">
        <v>5000</v>
      </c>
      <c r="X9" s="10" t="s">
        <v>99</v>
      </c>
      <c r="Y9" s="10">
        <v>4750</v>
      </c>
      <c r="Z9" s="10" t="s">
        <v>97</v>
      </c>
      <c r="AA9" s="10">
        <v>30</v>
      </c>
      <c r="AB9" s="10">
        <v>1769.63</v>
      </c>
      <c r="AC9" s="10">
        <v>71.53</v>
      </c>
      <c r="AD9" s="10">
        <v>36.15</v>
      </c>
      <c r="AE9" s="19">
        <v>128.9</v>
      </c>
      <c r="AF9" s="10">
        <v>0</v>
      </c>
      <c r="AG9" s="10">
        <v>0</v>
      </c>
      <c r="AH9" s="10">
        <v>0</v>
      </c>
      <c r="AI9" s="10">
        <v>0</v>
      </c>
      <c r="AJ9" s="10">
        <f t="shared" si="3"/>
        <v>3</v>
      </c>
      <c r="AK9" s="10">
        <v>189.91</v>
      </c>
      <c r="AL9" s="19">
        <f t="shared" si="4"/>
        <v>61.009999999999991</v>
      </c>
      <c r="AM9" s="19">
        <v>61.01</v>
      </c>
      <c r="AN9" s="19">
        <f t="shared" si="0"/>
        <v>793.13</v>
      </c>
      <c r="AO9" s="21"/>
      <c r="AP9" s="19">
        <f t="shared" si="5"/>
        <v>488.08</v>
      </c>
      <c r="AQ9" s="23"/>
    </row>
    <row r="10" spans="1:43">
      <c r="A10" s="10">
        <v>581</v>
      </c>
      <c r="B10" s="10">
        <v>540</v>
      </c>
      <c r="C10" s="10" t="s">
        <v>144</v>
      </c>
      <c r="D10" s="10"/>
      <c r="E10" s="10" t="s">
        <v>119</v>
      </c>
      <c r="F10" s="10" t="s">
        <v>120</v>
      </c>
      <c r="G10" s="10"/>
      <c r="H10" s="10">
        <v>160</v>
      </c>
      <c r="I10" s="28">
        <f t="shared" si="1"/>
        <v>18.666666666666664</v>
      </c>
      <c r="J10" s="28">
        <v>70</v>
      </c>
      <c r="K10" s="28">
        <f t="shared" si="2"/>
        <v>88.666666666666657</v>
      </c>
      <c r="L10" s="29"/>
      <c r="M10" s="29"/>
      <c r="N10" s="29"/>
      <c r="O10" s="33"/>
      <c r="P10" s="30"/>
      <c r="Q10" s="10" t="s">
        <v>115</v>
      </c>
      <c r="R10" s="10">
        <v>2</v>
      </c>
      <c r="S10" s="22" t="s">
        <v>87</v>
      </c>
      <c r="T10" s="10"/>
      <c r="U10" s="10">
        <v>6505</v>
      </c>
      <c r="V10" s="10" t="s">
        <v>106</v>
      </c>
      <c r="W10" s="10">
        <v>4500</v>
      </c>
      <c r="X10" s="10" t="s">
        <v>88</v>
      </c>
      <c r="Y10" s="10">
        <v>2500</v>
      </c>
      <c r="Z10" s="10" t="s">
        <v>103</v>
      </c>
      <c r="AA10" s="10">
        <v>30</v>
      </c>
      <c r="AB10" s="10">
        <v>1769.63</v>
      </c>
      <c r="AC10" s="10">
        <v>71.53</v>
      </c>
      <c r="AD10" s="10">
        <v>36.15</v>
      </c>
      <c r="AE10" s="19">
        <v>128.9</v>
      </c>
      <c r="AF10" s="10">
        <v>0</v>
      </c>
      <c r="AG10" s="10">
        <v>0</v>
      </c>
      <c r="AH10" s="10">
        <v>0</v>
      </c>
      <c r="AI10" s="10">
        <v>0</v>
      </c>
      <c r="AJ10" s="10">
        <f t="shared" si="3"/>
        <v>3</v>
      </c>
      <c r="AK10" s="10">
        <v>189.91</v>
      </c>
      <c r="AL10" s="19">
        <f t="shared" si="4"/>
        <v>61.009999999999991</v>
      </c>
      <c r="AM10" s="19">
        <v>61.01</v>
      </c>
      <c r="AN10" s="19">
        <f t="shared" si="0"/>
        <v>793.13</v>
      </c>
      <c r="AO10" s="21"/>
      <c r="AP10" s="19">
        <f t="shared" si="5"/>
        <v>488.08</v>
      </c>
      <c r="AQ10" s="23"/>
    </row>
    <row r="11" spans="1:43">
      <c r="A11" s="10">
        <v>582</v>
      </c>
      <c r="B11" s="10">
        <v>2839</v>
      </c>
      <c r="C11" s="10" t="s">
        <v>35</v>
      </c>
      <c r="D11" s="10"/>
      <c r="E11" s="10" t="s">
        <v>119</v>
      </c>
      <c r="F11" s="10" t="s">
        <v>120</v>
      </c>
      <c r="G11" s="10"/>
      <c r="H11" s="10">
        <v>159</v>
      </c>
      <c r="I11" s="28">
        <f t="shared" si="1"/>
        <v>18.549999999999997</v>
      </c>
      <c r="J11" s="28">
        <v>70</v>
      </c>
      <c r="K11" s="28">
        <f t="shared" si="2"/>
        <v>88.55</v>
      </c>
      <c r="L11" s="29"/>
      <c r="M11" s="29"/>
      <c r="N11" s="29">
        <v>2</v>
      </c>
      <c r="O11" s="33">
        <v>26651</v>
      </c>
      <c r="P11" s="30"/>
      <c r="Q11" s="10" t="s">
        <v>115</v>
      </c>
      <c r="R11" s="10">
        <v>2</v>
      </c>
      <c r="S11" s="22" t="s">
        <v>87</v>
      </c>
      <c r="T11" s="10"/>
      <c r="U11" s="10">
        <v>5755</v>
      </c>
      <c r="V11" s="10" t="s">
        <v>193</v>
      </c>
      <c r="W11" s="10">
        <v>3500</v>
      </c>
      <c r="X11" s="10" t="s">
        <v>170</v>
      </c>
      <c r="Y11" s="10">
        <v>2000</v>
      </c>
      <c r="Z11" s="10" t="s">
        <v>102</v>
      </c>
      <c r="AA11" s="10">
        <v>30</v>
      </c>
      <c r="AB11" s="10">
        <v>1769.63</v>
      </c>
      <c r="AC11" s="10">
        <v>71.53</v>
      </c>
      <c r="AD11" s="10">
        <v>36.15</v>
      </c>
      <c r="AE11" s="19">
        <v>128.9</v>
      </c>
      <c r="AF11" s="10">
        <v>0</v>
      </c>
      <c r="AG11" s="10">
        <v>0</v>
      </c>
      <c r="AH11" s="10">
        <v>0</v>
      </c>
      <c r="AI11" s="10">
        <v>0</v>
      </c>
      <c r="AJ11" s="10">
        <f t="shared" si="3"/>
        <v>3</v>
      </c>
      <c r="AK11" s="10">
        <v>189.91</v>
      </c>
      <c r="AL11" s="19">
        <f t="shared" si="4"/>
        <v>61.009999999999991</v>
      </c>
      <c r="AM11" s="19">
        <v>61.01</v>
      </c>
      <c r="AN11" s="19">
        <f t="shared" si="0"/>
        <v>793.13</v>
      </c>
      <c r="AO11" s="21"/>
      <c r="AP11" s="19">
        <f t="shared" si="5"/>
        <v>488.08</v>
      </c>
      <c r="AQ11" s="23"/>
    </row>
    <row r="12" spans="1:43">
      <c r="A12" s="10">
        <v>583</v>
      </c>
      <c r="B12" s="10">
        <v>2788</v>
      </c>
      <c r="C12" s="10" t="s">
        <v>31</v>
      </c>
      <c r="D12" s="10"/>
      <c r="E12" s="10" t="s">
        <v>119</v>
      </c>
      <c r="F12" s="10" t="s">
        <v>120</v>
      </c>
      <c r="G12" s="10"/>
      <c r="H12" s="10">
        <v>159</v>
      </c>
      <c r="I12" s="28">
        <f t="shared" si="1"/>
        <v>18.549999999999997</v>
      </c>
      <c r="J12" s="28">
        <v>70</v>
      </c>
      <c r="K12" s="28">
        <f t="shared" si="2"/>
        <v>88.55</v>
      </c>
      <c r="L12" s="29"/>
      <c r="M12" s="29"/>
      <c r="N12" s="29">
        <v>2</v>
      </c>
      <c r="O12" s="33">
        <v>26523</v>
      </c>
      <c r="P12" s="30"/>
      <c r="Q12" s="10" t="s">
        <v>115</v>
      </c>
      <c r="R12" s="10">
        <v>3</v>
      </c>
      <c r="S12" s="22" t="s">
        <v>87</v>
      </c>
      <c r="T12" s="10"/>
      <c r="U12" s="10">
        <v>7960</v>
      </c>
      <c r="V12" s="10" t="s">
        <v>23</v>
      </c>
      <c r="W12" s="10">
        <v>6000</v>
      </c>
      <c r="X12" s="10" t="s">
        <v>105</v>
      </c>
      <c r="Y12" s="10">
        <v>3500</v>
      </c>
      <c r="Z12" s="10" t="s">
        <v>95</v>
      </c>
      <c r="AA12" s="10">
        <v>30</v>
      </c>
      <c r="AB12" s="10">
        <v>1769.63</v>
      </c>
      <c r="AC12" s="10">
        <v>71.53</v>
      </c>
      <c r="AD12" s="10">
        <v>36.15</v>
      </c>
      <c r="AE12" s="19">
        <v>189.91</v>
      </c>
      <c r="AF12" s="10">
        <v>0</v>
      </c>
      <c r="AG12" s="10">
        <v>0</v>
      </c>
      <c r="AH12" s="10">
        <v>0</v>
      </c>
      <c r="AI12" s="10">
        <v>0</v>
      </c>
      <c r="AJ12" s="10">
        <f t="shared" si="3"/>
        <v>4</v>
      </c>
      <c r="AK12" s="10">
        <v>251.4</v>
      </c>
      <c r="AL12" s="19">
        <f t="shared" si="4"/>
        <v>61.490000000000009</v>
      </c>
      <c r="AM12" s="19">
        <v>61.49</v>
      </c>
      <c r="AN12" s="19">
        <f t="shared" si="0"/>
        <v>799.37</v>
      </c>
      <c r="AO12" s="21"/>
      <c r="AP12" s="19">
        <f t="shared" si="5"/>
        <v>491.92</v>
      </c>
      <c r="AQ12" s="23"/>
    </row>
    <row r="13" spans="1:43">
      <c r="A13" s="10">
        <v>584</v>
      </c>
      <c r="B13" s="10">
        <v>2793</v>
      </c>
      <c r="C13" s="10" t="s">
        <v>32</v>
      </c>
      <c r="D13" s="10"/>
      <c r="E13" s="10" t="s">
        <v>119</v>
      </c>
      <c r="F13" s="10" t="s">
        <v>120</v>
      </c>
      <c r="G13" s="10"/>
      <c r="H13" s="10">
        <v>159</v>
      </c>
      <c r="I13" s="28">
        <f t="shared" si="1"/>
        <v>18.549999999999997</v>
      </c>
      <c r="J13" s="28">
        <v>70</v>
      </c>
      <c r="K13" s="28">
        <f t="shared" si="2"/>
        <v>88.55</v>
      </c>
      <c r="L13" s="29"/>
      <c r="M13" s="29"/>
      <c r="N13" s="29">
        <v>2</v>
      </c>
      <c r="O13" s="33">
        <v>26419</v>
      </c>
      <c r="P13" s="30"/>
      <c r="Q13" s="10" t="s">
        <v>115</v>
      </c>
      <c r="R13" s="10">
        <v>2</v>
      </c>
      <c r="S13" s="22" t="s">
        <v>87</v>
      </c>
      <c r="T13" s="10"/>
      <c r="U13" s="10">
        <v>7375</v>
      </c>
      <c r="V13" s="10" t="s">
        <v>194</v>
      </c>
      <c r="W13" s="10">
        <v>5500</v>
      </c>
      <c r="X13" s="10" t="s">
        <v>110</v>
      </c>
      <c r="Y13" s="10">
        <v>4250</v>
      </c>
      <c r="Z13" s="10" t="s">
        <v>89</v>
      </c>
      <c r="AA13" s="10">
        <v>30</v>
      </c>
      <c r="AB13" s="10">
        <v>1769.63</v>
      </c>
      <c r="AC13" s="10">
        <v>71.53</v>
      </c>
      <c r="AD13" s="10">
        <v>36.15</v>
      </c>
      <c r="AE13" s="19">
        <v>128.9</v>
      </c>
      <c r="AF13" s="10">
        <v>0</v>
      </c>
      <c r="AG13" s="10">
        <v>0</v>
      </c>
      <c r="AH13" s="10">
        <v>0</v>
      </c>
      <c r="AI13" s="10">
        <v>0</v>
      </c>
      <c r="AJ13" s="10">
        <f t="shared" si="3"/>
        <v>3</v>
      </c>
      <c r="AK13" s="10">
        <v>189.91</v>
      </c>
      <c r="AL13" s="19">
        <f t="shared" si="4"/>
        <v>61.009999999999991</v>
      </c>
      <c r="AM13" s="19">
        <v>61.01</v>
      </c>
      <c r="AN13" s="19">
        <f t="shared" si="0"/>
        <v>793.13</v>
      </c>
      <c r="AO13" s="21"/>
      <c r="AP13" s="19">
        <f t="shared" si="5"/>
        <v>488.08</v>
      </c>
      <c r="AQ13" s="23"/>
    </row>
    <row r="14" spans="1:43">
      <c r="A14" s="10">
        <v>585</v>
      </c>
      <c r="B14" s="10">
        <v>5699</v>
      </c>
      <c r="C14" s="10" t="s">
        <v>7</v>
      </c>
      <c r="D14" s="10"/>
      <c r="E14" s="10" t="s">
        <v>119</v>
      </c>
      <c r="F14" s="10" t="s">
        <v>120</v>
      </c>
      <c r="G14" s="10"/>
      <c r="H14" s="10">
        <v>159</v>
      </c>
      <c r="I14" s="28">
        <f t="shared" si="1"/>
        <v>18.549999999999997</v>
      </c>
      <c r="J14" s="28">
        <v>70</v>
      </c>
      <c r="K14" s="28">
        <f t="shared" si="2"/>
        <v>88.55</v>
      </c>
      <c r="L14" s="29"/>
      <c r="M14" s="29"/>
      <c r="N14" s="29">
        <v>2</v>
      </c>
      <c r="O14" s="33">
        <v>25586</v>
      </c>
      <c r="P14" s="30"/>
      <c r="Q14" s="10" t="s">
        <v>115</v>
      </c>
      <c r="R14" s="10">
        <v>2</v>
      </c>
      <c r="S14" s="22" t="s">
        <v>87</v>
      </c>
      <c r="T14" s="10"/>
      <c r="U14" s="10">
        <v>7705</v>
      </c>
      <c r="V14" s="10" t="s">
        <v>29</v>
      </c>
      <c r="W14" s="10">
        <v>6000</v>
      </c>
      <c r="X14" s="10" t="s">
        <v>105</v>
      </c>
      <c r="Y14" s="10">
        <v>3250</v>
      </c>
      <c r="Z14" s="10" t="s">
        <v>91</v>
      </c>
      <c r="AA14" s="10">
        <v>30</v>
      </c>
      <c r="AB14" s="10">
        <v>1769.63</v>
      </c>
      <c r="AC14" s="10">
        <v>71.53</v>
      </c>
      <c r="AD14" s="10">
        <v>36.15</v>
      </c>
      <c r="AE14" s="19">
        <v>128.9</v>
      </c>
      <c r="AF14" s="10">
        <v>0</v>
      </c>
      <c r="AG14" s="10">
        <v>0</v>
      </c>
      <c r="AH14" s="10">
        <v>0</v>
      </c>
      <c r="AI14" s="10">
        <v>0</v>
      </c>
      <c r="AJ14" s="10">
        <f t="shared" si="3"/>
        <v>3</v>
      </c>
      <c r="AK14" s="10">
        <v>189.91</v>
      </c>
      <c r="AL14" s="19">
        <f t="shared" si="4"/>
        <v>61.009999999999991</v>
      </c>
      <c r="AM14" s="19">
        <v>61.01</v>
      </c>
      <c r="AN14" s="19">
        <f t="shared" si="0"/>
        <v>793.13</v>
      </c>
      <c r="AO14" s="21"/>
      <c r="AP14" s="19">
        <f t="shared" si="5"/>
        <v>488.08</v>
      </c>
      <c r="AQ14" s="23"/>
    </row>
    <row r="15" spans="1:43">
      <c r="A15" s="10">
        <v>586</v>
      </c>
      <c r="B15" s="10">
        <v>5477</v>
      </c>
      <c r="C15" s="10" t="s">
        <v>4</v>
      </c>
      <c r="D15" s="10"/>
      <c r="E15" s="10" t="s">
        <v>119</v>
      </c>
      <c r="F15" s="10" t="s">
        <v>120</v>
      </c>
      <c r="G15" s="10"/>
      <c r="H15" s="10">
        <v>159</v>
      </c>
      <c r="I15" s="28">
        <f t="shared" si="1"/>
        <v>18.549999999999997</v>
      </c>
      <c r="J15" s="28">
        <v>70</v>
      </c>
      <c r="K15" s="28">
        <f t="shared" si="2"/>
        <v>88.55</v>
      </c>
      <c r="L15" s="29"/>
      <c r="M15" s="29"/>
      <c r="N15" s="29">
        <v>2</v>
      </c>
      <c r="O15" s="33">
        <v>23676</v>
      </c>
      <c r="P15" s="30"/>
      <c r="Q15" s="10" t="s">
        <v>115</v>
      </c>
      <c r="R15" s="10">
        <v>2</v>
      </c>
      <c r="S15" s="22" t="s">
        <v>87</v>
      </c>
      <c r="T15" s="10"/>
      <c r="U15" s="10">
        <v>8515</v>
      </c>
      <c r="V15" s="10" t="s">
        <v>107</v>
      </c>
      <c r="W15" s="10">
        <v>6000</v>
      </c>
      <c r="X15" s="10" t="s">
        <v>105</v>
      </c>
      <c r="Y15" s="10">
        <v>3750</v>
      </c>
      <c r="Z15" s="10" t="s">
        <v>108</v>
      </c>
      <c r="AA15" s="10">
        <v>30</v>
      </c>
      <c r="AB15" s="10">
        <v>1769.63</v>
      </c>
      <c r="AC15" s="10">
        <v>71.53</v>
      </c>
      <c r="AD15" s="10">
        <v>36.15</v>
      </c>
      <c r="AE15" s="19">
        <v>128.9</v>
      </c>
      <c r="AF15" s="10">
        <v>0</v>
      </c>
      <c r="AG15" s="10">
        <v>0</v>
      </c>
      <c r="AH15" s="10">
        <v>0</v>
      </c>
      <c r="AI15" s="10">
        <v>0</v>
      </c>
      <c r="AJ15" s="10">
        <f t="shared" si="3"/>
        <v>3</v>
      </c>
      <c r="AK15" s="10">
        <v>189.91</v>
      </c>
      <c r="AL15" s="19">
        <f t="shared" si="4"/>
        <v>61.009999999999991</v>
      </c>
      <c r="AM15" s="19">
        <v>61.01</v>
      </c>
      <c r="AN15" s="19">
        <f t="shared" si="0"/>
        <v>793.13</v>
      </c>
      <c r="AO15" s="21"/>
      <c r="AP15" s="19">
        <f t="shared" si="5"/>
        <v>488.08</v>
      </c>
      <c r="AQ15" s="23"/>
    </row>
    <row r="16" spans="1:43">
      <c r="A16" s="10">
        <v>587</v>
      </c>
      <c r="B16" s="10">
        <v>8246</v>
      </c>
      <c r="C16" s="10" t="s">
        <v>235</v>
      </c>
      <c r="D16" s="10"/>
      <c r="E16" s="10" t="s">
        <v>119</v>
      </c>
      <c r="F16" s="10" t="s">
        <v>120</v>
      </c>
      <c r="G16" s="10"/>
      <c r="H16" s="10">
        <v>159</v>
      </c>
      <c r="I16" s="28">
        <f t="shared" si="1"/>
        <v>18.549999999999997</v>
      </c>
      <c r="J16" s="28">
        <v>70</v>
      </c>
      <c r="K16" s="28">
        <f t="shared" si="2"/>
        <v>88.55</v>
      </c>
      <c r="L16" s="29"/>
      <c r="M16" s="29"/>
      <c r="N16" s="29">
        <v>1</v>
      </c>
      <c r="O16" s="33">
        <v>27136</v>
      </c>
      <c r="P16" s="30"/>
      <c r="Q16" s="10" t="s">
        <v>115</v>
      </c>
      <c r="R16" s="10">
        <v>2</v>
      </c>
      <c r="S16" s="22" t="s">
        <v>87</v>
      </c>
      <c r="T16" s="10"/>
      <c r="U16" s="10">
        <v>6175</v>
      </c>
      <c r="V16" s="10" t="s">
        <v>236</v>
      </c>
      <c r="W16" s="10">
        <v>4500</v>
      </c>
      <c r="X16" s="10" t="s">
        <v>88</v>
      </c>
      <c r="Y16" s="10">
        <v>3500</v>
      </c>
      <c r="Z16" s="10" t="s">
        <v>95</v>
      </c>
      <c r="AA16" s="10">
        <v>30</v>
      </c>
      <c r="AB16" s="10">
        <v>1769.63</v>
      </c>
      <c r="AC16" s="10">
        <v>71.53</v>
      </c>
      <c r="AD16" s="10">
        <v>36.15</v>
      </c>
      <c r="AE16" s="19">
        <v>128.9</v>
      </c>
      <c r="AF16" s="10">
        <v>0</v>
      </c>
      <c r="AG16" s="10">
        <v>0</v>
      </c>
      <c r="AH16" s="10">
        <v>0</v>
      </c>
      <c r="AI16" s="10">
        <v>0</v>
      </c>
      <c r="AJ16" s="10">
        <f t="shared" si="3"/>
        <v>3</v>
      </c>
      <c r="AK16" s="10">
        <v>189.91</v>
      </c>
      <c r="AL16" s="19">
        <f t="shared" si="4"/>
        <v>61.009999999999991</v>
      </c>
      <c r="AM16" s="19">
        <v>61.01</v>
      </c>
      <c r="AN16" s="19">
        <f t="shared" si="0"/>
        <v>793.13</v>
      </c>
      <c r="AO16" s="21"/>
      <c r="AP16" s="19">
        <f t="shared" si="5"/>
        <v>488.08</v>
      </c>
      <c r="AQ16" s="23"/>
    </row>
    <row r="17" spans="1:43">
      <c r="A17" s="10">
        <v>588</v>
      </c>
      <c r="B17" s="10">
        <v>1972</v>
      </c>
      <c r="C17" s="10" t="s">
        <v>190</v>
      </c>
      <c r="D17" s="10"/>
      <c r="E17" s="10" t="s">
        <v>119</v>
      </c>
      <c r="F17" s="10" t="s">
        <v>120</v>
      </c>
      <c r="G17" s="10"/>
      <c r="H17" s="10">
        <v>159</v>
      </c>
      <c r="I17" s="28">
        <f t="shared" si="1"/>
        <v>18.549999999999997</v>
      </c>
      <c r="J17" s="28">
        <v>70</v>
      </c>
      <c r="K17" s="28">
        <f t="shared" si="2"/>
        <v>88.55</v>
      </c>
      <c r="L17" s="29"/>
      <c r="M17" s="29"/>
      <c r="N17" s="29">
        <v>1</v>
      </c>
      <c r="O17" s="33">
        <v>26138</v>
      </c>
      <c r="P17" s="30"/>
      <c r="Q17" s="10" t="s">
        <v>115</v>
      </c>
      <c r="R17" s="10">
        <v>2</v>
      </c>
      <c r="S17" s="22" t="s">
        <v>87</v>
      </c>
      <c r="T17" s="10"/>
      <c r="U17" s="10">
        <v>7075</v>
      </c>
      <c r="V17" s="10" t="s">
        <v>176</v>
      </c>
      <c r="W17" s="10">
        <v>5000</v>
      </c>
      <c r="X17" s="10" t="s">
        <v>99</v>
      </c>
      <c r="Y17" s="10">
        <v>2500</v>
      </c>
      <c r="Z17" s="10" t="s">
        <v>103</v>
      </c>
      <c r="AA17" s="10">
        <v>30</v>
      </c>
      <c r="AB17" s="10">
        <v>1769.63</v>
      </c>
      <c r="AC17" s="10">
        <v>71.53</v>
      </c>
      <c r="AD17" s="10">
        <v>36.15</v>
      </c>
      <c r="AE17" s="19">
        <v>128.9</v>
      </c>
      <c r="AF17" s="10">
        <v>0</v>
      </c>
      <c r="AG17" s="10">
        <v>0</v>
      </c>
      <c r="AH17" s="10">
        <v>0</v>
      </c>
      <c r="AI17" s="10">
        <v>0</v>
      </c>
      <c r="AJ17" s="10">
        <f t="shared" si="3"/>
        <v>3</v>
      </c>
      <c r="AK17" s="10">
        <v>189.91</v>
      </c>
      <c r="AL17" s="19">
        <f t="shared" si="4"/>
        <v>61.009999999999991</v>
      </c>
      <c r="AM17" s="19">
        <v>61.01</v>
      </c>
      <c r="AN17" s="19">
        <f t="shared" si="0"/>
        <v>793.13</v>
      </c>
      <c r="AO17" s="21"/>
      <c r="AP17" s="19">
        <f t="shared" si="5"/>
        <v>488.08</v>
      </c>
      <c r="AQ17" s="23"/>
    </row>
    <row r="18" spans="1:43">
      <c r="A18" s="10">
        <v>589</v>
      </c>
      <c r="B18" s="10">
        <v>5506</v>
      </c>
      <c r="C18" s="10" t="s">
        <v>5</v>
      </c>
      <c r="D18" s="10"/>
      <c r="E18" s="10" t="s">
        <v>119</v>
      </c>
      <c r="F18" s="10" t="s">
        <v>120</v>
      </c>
      <c r="G18" s="10"/>
      <c r="H18" s="10">
        <v>159</v>
      </c>
      <c r="I18" s="28">
        <f t="shared" si="1"/>
        <v>18.549999999999997</v>
      </c>
      <c r="J18" s="28">
        <v>70</v>
      </c>
      <c r="K18" s="28">
        <f t="shared" si="2"/>
        <v>88.55</v>
      </c>
      <c r="L18" s="29"/>
      <c r="M18" s="29"/>
      <c r="N18" s="29">
        <v>1</v>
      </c>
      <c r="O18" s="33">
        <v>25077</v>
      </c>
      <c r="P18" s="30"/>
      <c r="Q18" s="10" t="s">
        <v>115</v>
      </c>
      <c r="R18" s="10">
        <v>2</v>
      </c>
      <c r="S18" s="22" t="s">
        <v>87</v>
      </c>
      <c r="T18" s="10"/>
      <c r="U18" s="10">
        <v>8050</v>
      </c>
      <c r="V18" s="10" t="s">
        <v>143</v>
      </c>
      <c r="W18" s="10">
        <v>6000</v>
      </c>
      <c r="X18" s="10" t="s">
        <v>105</v>
      </c>
      <c r="Y18" s="10">
        <v>4250</v>
      </c>
      <c r="Z18" s="10" t="s">
        <v>89</v>
      </c>
      <c r="AA18" s="10">
        <v>30</v>
      </c>
      <c r="AB18" s="10">
        <v>1769.63</v>
      </c>
      <c r="AC18" s="10">
        <v>71.53</v>
      </c>
      <c r="AD18" s="10">
        <v>36.15</v>
      </c>
      <c r="AE18" s="19">
        <v>128.9</v>
      </c>
      <c r="AF18" s="10">
        <v>0</v>
      </c>
      <c r="AG18" s="10">
        <v>0</v>
      </c>
      <c r="AH18" s="10">
        <v>0</v>
      </c>
      <c r="AI18" s="10">
        <v>0</v>
      </c>
      <c r="AJ18" s="10">
        <f t="shared" si="3"/>
        <v>3</v>
      </c>
      <c r="AK18" s="10">
        <v>189.91</v>
      </c>
      <c r="AL18" s="19">
        <f t="shared" si="4"/>
        <v>61.009999999999991</v>
      </c>
      <c r="AM18" s="19">
        <v>61.01</v>
      </c>
      <c r="AN18" s="19">
        <f t="shared" si="0"/>
        <v>793.13</v>
      </c>
      <c r="AO18" s="21"/>
      <c r="AP18" s="19">
        <f t="shared" si="5"/>
        <v>488.08</v>
      </c>
      <c r="AQ18" s="23"/>
    </row>
    <row r="19" spans="1:43">
      <c r="A19" s="10">
        <v>590</v>
      </c>
      <c r="B19" s="10">
        <v>6605</v>
      </c>
      <c r="C19" s="10" t="s">
        <v>11</v>
      </c>
      <c r="D19" s="10"/>
      <c r="E19" s="10" t="s">
        <v>119</v>
      </c>
      <c r="F19" s="10" t="s">
        <v>120</v>
      </c>
      <c r="G19" s="10"/>
      <c r="H19" s="10">
        <v>159</v>
      </c>
      <c r="I19" s="28">
        <f t="shared" si="1"/>
        <v>18.549999999999997</v>
      </c>
      <c r="J19" s="28">
        <v>70</v>
      </c>
      <c r="K19" s="28">
        <f t="shared" si="2"/>
        <v>88.55</v>
      </c>
      <c r="L19" s="29"/>
      <c r="M19" s="29"/>
      <c r="N19" s="29">
        <v>1</v>
      </c>
      <c r="O19" s="33">
        <v>24883</v>
      </c>
      <c r="P19" s="30"/>
      <c r="Q19" s="10" t="s">
        <v>115</v>
      </c>
      <c r="R19" s="10">
        <v>1</v>
      </c>
      <c r="S19" s="22" t="s">
        <v>87</v>
      </c>
      <c r="T19" s="10"/>
      <c r="U19" s="10">
        <v>8515</v>
      </c>
      <c r="V19" s="10" t="s">
        <v>107</v>
      </c>
      <c r="W19" s="10">
        <v>6000</v>
      </c>
      <c r="X19" s="10" t="s">
        <v>105</v>
      </c>
      <c r="Y19" s="10">
        <v>3750</v>
      </c>
      <c r="Z19" s="10" t="s">
        <v>108</v>
      </c>
      <c r="AA19" s="10">
        <v>30</v>
      </c>
      <c r="AB19" s="10">
        <v>1769.63</v>
      </c>
      <c r="AC19" s="10">
        <v>71.53</v>
      </c>
      <c r="AD19" s="10">
        <v>36.15</v>
      </c>
      <c r="AE19" s="19">
        <v>67.430000000000007</v>
      </c>
      <c r="AF19" s="10">
        <v>0</v>
      </c>
      <c r="AG19" s="10">
        <v>0</v>
      </c>
      <c r="AH19" s="10">
        <v>0</v>
      </c>
      <c r="AI19" s="10">
        <v>0</v>
      </c>
      <c r="AJ19" s="10">
        <f t="shared" si="3"/>
        <v>2</v>
      </c>
      <c r="AK19" s="10">
        <v>128.9</v>
      </c>
      <c r="AL19" s="19">
        <f t="shared" si="4"/>
        <v>61.47</v>
      </c>
      <c r="AM19" s="19">
        <v>61.47</v>
      </c>
      <c r="AN19" s="19">
        <f t="shared" si="0"/>
        <v>799.11</v>
      </c>
      <c r="AO19" s="21"/>
      <c r="AP19" s="19">
        <f t="shared" si="5"/>
        <v>491.76</v>
      </c>
      <c r="AQ19" s="23"/>
    </row>
    <row r="20" spans="1:43">
      <c r="A20" s="10">
        <v>591</v>
      </c>
      <c r="B20" s="10">
        <v>8269</v>
      </c>
      <c r="C20" s="10" t="s">
        <v>17</v>
      </c>
      <c r="D20" s="10"/>
      <c r="E20" s="10" t="s">
        <v>119</v>
      </c>
      <c r="F20" s="10" t="s">
        <v>120</v>
      </c>
      <c r="G20" s="10"/>
      <c r="H20" s="10">
        <v>159</v>
      </c>
      <c r="I20" s="28">
        <f t="shared" si="1"/>
        <v>18.549999999999997</v>
      </c>
      <c r="J20" s="28">
        <v>70</v>
      </c>
      <c r="K20" s="28">
        <f t="shared" si="2"/>
        <v>88.55</v>
      </c>
      <c r="L20" s="29"/>
      <c r="M20" s="29"/>
      <c r="N20" s="29">
        <v>0</v>
      </c>
      <c r="O20" s="33">
        <v>27338</v>
      </c>
      <c r="P20" s="30"/>
      <c r="Q20" s="10" t="s">
        <v>115</v>
      </c>
      <c r="R20" s="10">
        <v>1</v>
      </c>
      <c r="S20" s="22" t="s">
        <v>87</v>
      </c>
      <c r="T20" s="10"/>
      <c r="U20" s="10">
        <v>6595</v>
      </c>
      <c r="V20" s="10" t="s">
        <v>181</v>
      </c>
      <c r="W20" s="10">
        <v>5000</v>
      </c>
      <c r="X20" s="10" t="s">
        <v>99</v>
      </c>
      <c r="Y20" s="10">
        <v>3250</v>
      </c>
      <c r="Z20" s="10" t="s">
        <v>91</v>
      </c>
      <c r="AA20" s="10">
        <v>30</v>
      </c>
      <c r="AB20" s="10">
        <v>1769.63</v>
      </c>
      <c r="AC20" s="10">
        <v>71.53</v>
      </c>
      <c r="AD20" s="10">
        <v>36.15</v>
      </c>
      <c r="AE20" s="19">
        <v>67.430000000000007</v>
      </c>
      <c r="AF20" s="10">
        <v>0</v>
      </c>
      <c r="AG20" s="10">
        <v>0</v>
      </c>
      <c r="AH20" s="10">
        <v>0</v>
      </c>
      <c r="AI20" s="10">
        <v>0</v>
      </c>
      <c r="AJ20" s="10">
        <f t="shared" si="3"/>
        <v>2</v>
      </c>
      <c r="AK20" s="10">
        <v>128.9</v>
      </c>
      <c r="AL20" s="19">
        <f t="shared" si="4"/>
        <v>61.47</v>
      </c>
      <c r="AM20" s="19">
        <v>61.47</v>
      </c>
      <c r="AN20" s="19">
        <f t="shared" si="0"/>
        <v>799.11</v>
      </c>
      <c r="AO20" s="21"/>
      <c r="AP20" s="19">
        <f t="shared" si="5"/>
        <v>491.76</v>
      </c>
      <c r="AQ20" s="23"/>
    </row>
    <row r="21" spans="1:43">
      <c r="A21" s="10">
        <v>592</v>
      </c>
      <c r="B21" s="10">
        <v>2743</v>
      </c>
      <c r="C21" s="10" t="s">
        <v>30</v>
      </c>
      <c r="D21" s="10"/>
      <c r="E21" s="10" t="s">
        <v>119</v>
      </c>
      <c r="F21" s="10" t="s">
        <v>120</v>
      </c>
      <c r="G21" s="10"/>
      <c r="H21" s="10">
        <v>159</v>
      </c>
      <c r="I21" s="28">
        <f t="shared" si="1"/>
        <v>18.549999999999997</v>
      </c>
      <c r="J21" s="28">
        <v>70</v>
      </c>
      <c r="K21" s="28">
        <f t="shared" si="2"/>
        <v>88.55</v>
      </c>
      <c r="L21" s="29"/>
      <c r="M21" s="29"/>
      <c r="N21" s="29">
        <v>0</v>
      </c>
      <c r="O21" s="33">
        <v>25648</v>
      </c>
      <c r="P21" s="30"/>
      <c r="Q21" s="10" t="s">
        <v>115</v>
      </c>
      <c r="R21" s="10">
        <v>2</v>
      </c>
      <c r="S21" s="22" t="s">
        <v>87</v>
      </c>
      <c r="T21" s="10"/>
      <c r="U21" s="10">
        <v>8335</v>
      </c>
      <c r="V21" s="10" t="s">
        <v>192</v>
      </c>
      <c r="W21" s="10">
        <v>6000</v>
      </c>
      <c r="X21" s="10" t="s">
        <v>105</v>
      </c>
      <c r="Y21" s="10">
        <v>4000</v>
      </c>
      <c r="Z21" s="10" t="s">
        <v>90</v>
      </c>
      <c r="AA21" s="10">
        <v>30</v>
      </c>
      <c r="AB21" s="10">
        <v>1769.63</v>
      </c>
      <c r="AC21" s="10">
        <v>71.53</v>
      </c>
      <c r="AD21" s="10">
        <v>36.15</v>
      </c>
      <c r="AE21" s="19">
        <v>128.9</v>
      </c>
      <c r="AF21" s="10">
        <v>0</v>
      </c>
      <c r="AG21" s="10">
        <v>0</v>
      </c>
      <c r="AH21" s="10">
        <v>0</v>
      </c>
      <c r="AI21" s="10">
        <v>0</v>
      </c>
      <c r="AJ21" s="10">
        <f t="shared" si="3"/>
        <v>3</v>
      </c>
      <c r="AK21" s="10">
        <v>189.91</v>
      </c>
      <c r="AL21" s="19">
        <f t="shared" si="4"/>
        <v>61.009999999999991</v>
      </c>
      <c r="AM21" s="19">
        <v>61.01</v>
      </c>
      <c r="AN21" s="19">
        <f t="shared" si="0"/>
        <v>793.13</v>
      </c>
      <c r="AO21" s="21"/>
      <c r="AP21" s="19">
        <f t="shared" si="5"/>
        <v>488.08</v>
      </c>
      <c r="AQ21" s="23"/>
    </row>
    <row r="22" spans="1:43">
      <c r="AN22" s="19"/>
    </row>
    <row r="23" spans="1:43">
      <c r="S23" s="2"/>
      <c r="AL23" s="3"/>
      <c r="AN23" s="19"/>
      <c r="AO23" s="3"/>
      <c r="AP23" s="3">
        <f>SUM(AP3:AP21)</f>
        <v>9347.44</v>
      </c>
    </row>
    <row r="24" spans="1:43">
      <c r="S24" s="2"/>
      <c r="AL24" s="3"/>
      <c r="AN24" s="3">
        <f>SUM(AN2:AN23)</f>
        <v>16006.119999999997</v>
      </c>
    </row>
    <row r="25" spans="1:43">
      <c r="S25" s="2"/>
      <c r="AL25" s="3"/>
    </row>
    <row r="26" spans="1:43">
      <c r="S26" s="2"/>
      <c r="AL26" s="3"/>
    </row>
  </sheetData>
  <autoFilter ref="AO1:AO26"/>
  <sortState ref="A2:AQ25">
    <sortCondition descending="1" ref="K2:K25"/>
    <sortCondition descending="1" ref="L2:L25"/>
    <sortCondition descending="1" ref="M2:M25"/>
    <sortCondition descending="1" ref="N2:N25"/>
    <sortCondition descending="1" ref="O2:O25"/>
  </sortState>
  <pageMargins left="0.35" right="0.27" top="0.74803149606299213" bottom="0.38" header="0.31496062992125984" footer="0.31496062992125984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876"/>
  <sheetViews>
    <sheetView topLeftCell="G1" workbookViewId="0">
      <selection activeCell="AM2" sqref="AM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5.7109375" style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bestFit="1" customWidth="1"/>
    <col min="8" max="8" width="19.28515625" style="1" customWidth="1"/>
    <col min="9" max="9" width="4.5703125" style="1" hidden="1" customWidth="1"/>
    <col min="10" max="10" width="7.85546875" style="1" hidden="1" customWidth="1"/>
    <col min="11" max="11" width="6" style="1" customWidth="1"/>
    <col min="12" max="12" width="5.7109375" style="1" customWidth="1"/>
    <col min="13" max="13" width="5.85546875" style="1" customWidth="1"/>
    <col min="14" max="14" width="3.140625" style="1" bestFit="1" customWidth="1"/>
    <col min="15" max="15" width="3.71093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28" width="6.140625" style="3" bestFit="1" customWidth="1"/>
    <col min="29" max="29" width="4" style="1" bestFit="1" customWidth="1"/>
    <col min="30" max="30" width="6.140625" style="1" bestFit="1" customWidth="1"/>
    <col min="31" max="31" width="6.140625" style="1" hidden="1" customWidth="1"/>
    <col min="32" max="32" width="5.28515625" style="1" hidden="1" customWidth="1"/>
    <col min="33" max="33" width="4.42578125" style="1" bestFit="1" customWidth="1"/>
    <col min="34" max="34" width="9" style="1" bestFit="1" customWidth="1"/>
    <col min="35" max="35" width="5.7109375" style="1" hidden="1" customWidth="1"/>
    <col min="36" max="36" width="10" style="3" customWidth="1"/>
    <col min="37" max="16384" width="9.140625" style="1"/>
  </cols>
  <sheetData>
    <row r="1" spans="1:40" s="12" customFormat="1" ht="117" customHeight="1">
      <c r="A1" s="17" t="s">
        <v>213</v>
      </c>
      <c r="B1" s="17" t="s">
        <v>60</v>
      </c>
      <c r="C1" s="17" t="s">
        <v>61</v>
      </c>
      <c r="D1" s="17" t="s">
        <v>62</v>
      </c>
      <c r="E1" s="24" t="s">
        <v>63</v>
      </c>
      <c r="F1" s="24" t="s">
        <v>64</v>
      </c>
      <c r="G1" s="17" t="s">
        <v>65</v>
      </c>
      <c r="H1" s="17" t="s">
        <v>66</v>
      </c>
      <c r="I1" s="17" t="s">
        <v>195</v>
      </c>
      <c r="J1" s="17" t="s">
        <v>196</v>
      </c>
      <c r="K1" s="25" t="s">
        <v>197</v>
      </c>
      <c r="L1" s="18" t="s">
        <v>198</v>
      </c>
      <c r="M1" s="18" t="s">
        <v>201</v>
      </c>
      <c r="N1" s="17" t="s">
        <v>67</v>
      </c>
      <c r="O1" s="25" t="s">
        <v>217</v>
      </c>
      <c r="P1" s="17" t="s">
        <v>68</v>
      </c>
      <c r="Q1" s="17" t="s">
        <v>69</v>
      </c>
      <c r="R1" s="17" t="s">
        <v>70</v>
      </c>
      <c r="S1" s="24" t="s">
        <v>71</v>
      </c>
      <c r="T1" s="17" t="s">
        <v>72</v>
      </c>
      <c r="U1" s="24" t="s">
        <v>73</v>
      </c>
      <c r="V1" s="17" t="s">
        <v>74</v>
      </c>
      <c r="W1" s="24" t="s">
        <v>75</v>
      </c>
      <c r="X1" s="27" t="s">
        <v>76</v>
      </c>
      <c r="Y1" s="27" t="s">
        <v>77</v>
      </c>
      <c r="Z1" s="27" t="s">
        <v>78</v>
      </c>
      <c r="AA1" s="27" t="s">
        <v>79</v>
      </c>
      <c r="AB1" s="27" t="s">
        <v>80</v>
      </c>
      <c r="AC1" s="27" t="s">
        <v>81</v>
      </c>
      <c r="AD1" s="16" t="s">
        <v>82</v>
      </c>
      <c r="AE1" s="27" t="s">
        <v>83</v>
      </c>
      <c r="AF1" s="27" t="s">
        <v>84</v>
      </c>
      <c r="AG1" s="16" t="s">
        <v>18</v>
      </c>
      <c r="AH1" s="16" t="s">
        <v>218</v>
      </c>
      <c r="AI1" s="14"/>
      <c r="AJ1" s="16" t="s">
        <v>206</v>
      </c>
      <c r="AK1" s="16" t="s">
        <v>207</v>
      </c>
      <c r="AL1" s="16" t="s">
        <v>199</v>
      </c>
      <c r="AM1" s="16" t="s">
        <v>220</v>
      </c>
      <c r="AN1" s="16" t="s">
        <v>199</v>
      </c>
    </row>
    <row r="2" spans="1:40">
      <c r="A2" s="10">
        <v>1</v>
      </c>
      <c r="B2" s="10">
        <v>632</v>
      </c>
      <c r="C2" s="10" t="s">
        <v>147</v>
      </c>
      <c r="D2" s="10" t="s">
        <v>86</v>
      </c>
      <c r="E2" s="34">
        <v>28016</v>
      </c>
      <c r="F2" s="10"/>
      <c r="G2" s="10" t="s">
        <v>148</v>
      </c>
      <c r="H2" s="10" t="s">
        <v>149</v>
      </c>
      <c r="I2" s="10">
        <v>30</v>
      </c>
      <c r="J2" s="10"/>
      <c r="K2" s="28">
        <v>30</v>
      </c>
      <c r="L2" s="28">
        <v>70</v>
      </c>
      <c r="M2" s="28">
        <f>K2+L2</f>
        <v>100</v>
      </c>
      <c r="N2" s="10" t="s">
        <v>115</v>
      </c>
      <c r="O2" s="10">
        <v>4</v>
      </c>
      <c r="P2" s="10"/>
      <c r="Q2" s="10"/>
      <c r="R2" s="10">
        <v>6160</v>
      </c>
      <c r="S2" s="10" t="s">
        <v>128</v>
      </c>
      <c r="T2" s="10">
        <v>4500</v>
      </c>
      <c r="U2" s="10" t="s">
        <v>88</v>
      </c>
      <c r="V2" s="10">
        <v>3500</v>
      </c>
      <c r="W2" s="10" t="s">
        <v>95</v>
      </c>
      <c r="X2" s="10">
        <v>30</v>
      </c>
      <c r="Y2" s="10">
        <v>1769.63</v>
      </c>
      <c r="Z2" s="10">
        <v>71.53</v>
      </c>
      <c r="AA2" s="10">
        <v>0</v>
      </c>
      <c r="AB2" s="19">
        <v>251.4</v>
      </c>
      <c r="AC2" s="10">
        <v>0</v>
      </c>
      <c r="AD2" s="10">
        <v>0</v>
      </c>
      <c r="AE2" s="10">
        <v>0</v>
      </c>
      <c r="AF2" s="10">
        <v>0</v>
      </c>
      <c r="AG2" s="10">
        <f>O2+1</f>
        <v>5</v>
      </c>
      <c r="AH2" s="10">
        <v>314.20999999999998</v>
      </c>
      <c r="AI2" s="19">
        <f>AH2-AB2</f>
        <v>62.809999999999974</v>
      </c>
      <c r="AJ2" s="19">
        <v>62.81</v>
      </c>
      <c r="AK2" s="10">
        <f>AJ2*13</f>
        <v>816.53</v>
      </c>
      <c r="AL2" s="10"/>
      <c r="AM2" s="10">
        <f>AJ2*8</f>
        <v>502.48</v>
      </c>
      <c r="AN2" s="10"/>
    </row>
    <row r="876" spans="19:19">
      <c r="S876" s="1" t="s">
        <v>101</v>
      </c>
    </row>
  </sheetData>
  <autoFilter ref="A1:AH2">
    <filterColumn colId="12"/>
  </autoFilter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O2"/>
  <sheetViews>
    <sheetView topLeftCell="I1" workbookViewId="0">
      <selection activeCell="AN2" sqref="AN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28515625" style="1" customWidth="1"/>
    <col min="4" max="4" width="9.28515625" style="1" hidden="1" customWidth="1"/>
    <col min="5" max="5" width="4.5703125" style="1" hidden="1" customWidth="1"/>
    <col min="6" max="6" width="25.7109375" style="1" customWidth="1"/>
    <col min="7" max="7" width="7.5703125" style="1" hidden="1" customWidth="1"/>
    <col min="8" max="8" width="7.28515625" style="1" hidden="1" customWidth="1"/>
    <col min="9" max="9" width="5.28515625" style="4" customWidth="1"/>
    <col min="10" max="10" width="5.7109375" style="4" customWidth="1"/>
    <col min="11" max="11" width="6.28515625" style="4" customWidth="1"/>
    <col min="12" max="13" width="7.7109375" style="4" customWidth="1"/>
    <col min="14" max="14" width="17.7109375" style="6" hidden="1" customWidth="1"/>
    <col min="15" max="15" width="3.140625" style="1" bestFit="1" customWidth="1"/>
    <col min="16" max="16" width="3.425781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3.28515625" style="1" customWidth="1"/>
    <col min="31" max="31" width="4.5703125" style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6.140625" style="1" customWidth="1"/>
    <col min="36" max="36" width="5.7109375" style="1" hidden="1" customWidth="1"/>
    <col min="37" max="37" width="6.5703125" style="3" customWidth="1"/>
    <col min="38" max="38" width="8" style="1" customWidth="1"/>
    <col min="39" max="39" width="10.85546875" style="5" customWidth="1"/>
    <col min="40" max="40" width="7.5703125" style="3" customWidth="1"/>
    <col min="41" max="41" width="9.140625" style="5"/>
    <col min="42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24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5" t="s">
        <v>203</v>
      </c>
      <c r="M1" s="25" t="s">
        <v>204</v>
      </c>
      <c r="N1" s="25" t="s">
        <v>199</v>
      </c>
      <c r="O1" s="17" t="s">
        <v>67</v>
      </c>
      <c r="P1" s="25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16" t="s">
        <v>209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40</v>
      </c>
      <c r="B2" s="10">
        <v>5387</v>
      </c>
      <c r="C2" s="14" t="s">
        <v>2</v>
      </c>
      <c r="D2" s="10"/>
      <c r="E2" s="10" t="s">
        <v>126</v>
      </c>
      <c r="F2" s="10" t="s">
        <v>127</v>
      </c>
      <c r="G2" s="10"/>
      <c r="H2" s="10">
        <v>233</v>
      </c>
      <c r="I2" s="28">
        <f>1.4/12*H2</f>
        <v>27.18333333333333</v>
      </c>
      <c r="J2" s="28">
        <v>70</v>
      </c>
      <c r="K2" s="28">
        <f>I2+J2</f>
        <v>97.183333333333337</v>
      </c>
      <c r="L2" s="28"/>
      <c r="M2" s="28"/>
      <c r="N2" s="30"/>
      <c r="O2" s="10" t="s">
        <v>115</v>
      </c>
      <c r="P2" s="10">
        <v>3</v>
      </c>
      <c r="Q2" s="22" t="s">
        <v>113</v>
      </c>
      <c r="R2" s="10"/>
      <c r="S2" s="10">
        <v>8155</v>
      </c>
      <c r="T2" s="10" t="s">
        <v>109</v>
      </c>
      <c r="U2" s="10">
        <v>6000</v>
      </c>
      <c r="V2" s="10" t="s">
        <v>105</v>
      </c>
      <c r="W2" s="10">
        <v>4750</v>
      </c>
      <c r="X2" s="10" t="s">
        <v>97</v>
      </c>
      <c r="Y2" s="10">
        <v>30</v>
      </c>
      <c r="Z2" s="10">
        <v>1769.63</v>
      </c>
      <c r="AA2" s="10">
        <v>71.53</v>
      </c>
      <c r="AB2" s="10">
        <v>103.29</v>
      </c>
      <c r="AC2" s="19">
        <v>189.91</v>
      </c>
      <c r="AD2" s="10">
        <v>0</v>
      </c>
      <c r="AE2" s="10">
        <v>0</v>
      </c>
      <c r="AF2" s="10">
        <v>0</v>
      </c>
      <c r="AG2" s="10">
        <v>0</v>
      </c>
      <c r="AH2" s="10">
        <f>P2+1</f>
        <v>4</v>
      </c>
      <c r="AI2" s="10">
        <v>251.4</v>
      </c>
      <c r="AJ2" s="19">
        <f>AI2-AC2</f>
        <v>61.490000000000009</v>
      </c>
      <c r="AK2" s="19">
        <v>61.49</v>
      </c>
      <c r="AL2" s="10">
        <f>AK2*13</f>
        <v>799.37</v>
      </c>
      <c r="AM2" s="23"/>
      <c r="AN2" s="19">
        <f>AK2*8</f>
        <v>491.92</v>
      </c>
      <c r="AO2" s="23"/>
    </row>
  </sheetData>
  <autoFilter ref="B1:AI2">
    <filterColumn colId="8"/>
    <filterColumn colId="9"/>
    <filterColumn colId="10"/>
    <filterColumn colId="11"/>
    <filterColumn colId="12"/>
  </autoFilter>
  <sortState ref="A2:AN73">
    <sortCondition descending="1" ref="K2:K73"/>
  </sortState>
  <pageMargins left="0.39" right="0.70866141732283472" top="0.74803149606299213" bottom="0.56999999999999995" header="0.31" footer="0.59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2"/>
  <sheetViews>
    <sheetView topLeftCell="J1" workbookViewId="0">
      <selection activeCell="AN2" sqref="AN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5703125" style="1" customWidth="1"/>
    <col min="4" max="4" width="9.28515625" style="1" hidden="1" customWidth="1"/>
    <col min="5" max="5" width="4.5703125" style="1" hidden="1" customWidth="1"/>
    <col min="6" max="6" width="27.140625" style="1" customWidth="1"/>
    <col min="7" max="7" width="9.5703125" style="1" hidden="1" customWidth="1"/>
    <col min="8" max="8" width="6.42578125" style="1" hidden="1" customWidth="1"/>
    <col min="9" max="9" width="5.5703125" style="4" customWidth="1"/>
    <col min="10" max="10" width="5.7109375" style="4" customWidth="1"/>
    <col min="11" max="11" width="5.42578125" style="4" customWidth="1"/>
    <col min="12" max="12" width="6.5703125" style="4" customWidth="1"/>
    <col min="13" max="13" width="6.42578125" style="4" customWidth="1"/>
    <col min="14" max="14" width="14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3.28515625" style="1" customWidth="1"/>
    <col min="31" max="31" width="4" style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6.5703125" style="1" customWidth="1"/>
    <col min="36" max="36" width="7" style="1" hidden="1" customWidth="1"/>
    <col min="37" max="37" width="10" style="3" customWidth="1"/>
    <col min="38" max="38" width="9.140625" style="3"/>
    <col min="39" max="39" width="11.5703125" style="5" customWidth="1"/>
    <col min="40" max="40" width="9.140625" style="1"/>
    <col min="41" max="41" width="9.140625" style="5"/>
    <col min="42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5" t="s">
        <v>203</v>
      </c>
      <c r="M1" s="25" t="s">
        <v>204</v>
      </c>
      <c r="N1" s="25" t="s">
        <v>199</v>
      </c>
      <c r="O1" s="17" t="s">
        <v>67</v>
      </c>
      <c r="P1" s="25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16" t="s">
        <v>206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37</v>
      </c>
      <c r="B2" s="10">
        <v>5059</v>
      </c>
      <c r="C2" s="14" t="s">
        <v>58</v>
      </c>
      <c r="D2" s="10"/>
      <c r="E2" s="10" t="s">
        <v>145</v>
      </c>
      <c r="F2" s="10" t="s">
        <v>146</v>
      </c>
      <c r="G2" s="10"/>
      <c r="H2" s="10">
        <v>240</v>
      </c>
      <c r="I2" s="28">
        <f>1.4/12*H2</f>
        <v>27.999999999999996</v>
      </c>
      <c r="J2" s="28">
        <v>70</v>
      </c>
      <c r="K2" s="28">
        <f>I2+J2</f>
        <v>98</v>
      </c>
      <c r="L2" s="28"/>
      <c r="M2" s="28"/>
      <c r="N2" s="30"/>
      <c r="O2" s="10" t="s">
        <v>115</v>
      </c>
      <c r="P2" s="10">
        <v>3</v>
      </c>
      <c r="Q2" s="10"/>
      <c r="R2" s="10"/>
      <c r="S2" s="10">
        <v>8125</v>
      </c>
      <c r="T2" s="10" t="s">
        <v>46</v>
      </c>
      <c r="U2" s="10">
        <v>6000</v>
      </c>
      <c r="V2" s="10" t="s">
        <v>105</v>
      </c>
      <c r="W2" s="10">
        <v>4500</v>
      </c>
      <c r="X2" s="10" t="s">
        <v>94</v>
      </c>
      <c r="Y2" s="10">
        <v>30</v>
      </c>
      <c r="Z2" s="10">
        <v>1769.63</v>
      </c>
      <c r="AA2" s="10">
        <v>71.53</v>
      </c>
      <c r="AB2" s="10">
        <v>0</v>
      </c>
      <c r="AC2" s="19">
        <v>189.91</v>
      </c>
      <c r="AD2" s="10">
        <v>0</v>
      </c>
      <c r="AE2" s="10">
        <v>0</v>
      </c>
      <c r="AF2" s="10">
        <v>0</v>
      </c>
      <c r="AG2" s="10">
        <v>0</v>
      </c>
      <c r="AH2" s="10">
        <f>P2+1</f>
        <v>4</v>
      </c>
      <c r="AI2" s="10">
        <v>251.4</v>
      </c>
      <c r="AJ2" s="19">
        <f>AI2-AC2</f>
        <v>61.490000000000009</v>
      </c>
      <c r="AK2" s="19">
        <v>61.49</v>
      </c>
      <c r="AL2" s="19">
        <f>AK2*13</f>
        <v>799.37</v>
      </c>
      <c r="AM2" s="23"/>
      <c r="AN2" s="10">
        <f>AK2*8</f>
        <v>491.92</v>
      </c>
      <c r="AO2" s="23"/>
    </row>
  </sheetData>
  <autoFilter ref="B1:AI2">
    <filterColumn colId="8"/>
    <filterColumn colId="9"/>
    <filterColumn colId="10"/>
    <filterColumn colId="11"/>
    <filterColumn colId="12"/>
  </autoFilter>
  <sortState ref="A2:AN62">
    <sortCondition descending="1" ref="K2:K62"/>
    <sortCondition descending="1" ref="L2:L62"/>
    <sortCondition descending="1" ref="M2:M62"/>
  </sortState>
  <pageMargins left="0.34" right="0.24" top="0.74803149606299213" bottom="0.63" header="0.31" footer="0.66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O7"/>
  <sheetViews>
    <sheetView topLeftCell="I1" workbookViewId="0">
      <selection activeCell="AN2" sqref="AN2"/>
    </sheetView>
  </sheetViews>
  <sheetFormatPr defaultRowHeight="11.25"/>
  <cols>
    <col min="1" max="1" width="3.85546875" style="1" customWidth="1"/>
    <col min="2" max="2" width="4.7109375" style="1" bestFit="1" customWidth="1"/>
    <col min="3" max="3" width="18.85546875" style="1" customWidth="1"/>
    <col min="4" max="4" width="9.28515625" style="1" hidden="1" customWidth="1"/>
    <col min="5" max="5" width="4.5703125" style="1" hidden="1" customWidth="1"/>
    <col min="6" max="6" width="24" style="1" bestFit="1" customWidth="1"/>
    <col min="7" max="8" width="7.28515625" style="1" hidden="1" customWidth="1"/>
    <col min="9" max="10" width="5" style="4" customWidth="1"/>
    <col min="11" max="11" width="6.5703125" style="4" customWidth="1"/>
    <col min="12" max="12" width="4" style="8" customWidth="1"/>
    <col min="13" max="13" width="5.42578125" style="8" customWidth="1"/>
    <col min="14" max="14" width="16.14062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4" style="1" bestFit="1" customWidth="1"/>
    <col min="31" max="31" width="3.7109375" style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5.7109375" style="1" customWidth="1"/>
    <col min="36" max="36" width="5.7109375" style="1" hidden="1" customWidth="1"/>
    <col min="37" max="37" width="4.85546875" style="3" customWidth="1"/>
    <col min="38" max="38" width="7.5703125" style="1" customWidth="1"/>
    <col min="39" max="39" width="11" style="5" customWidth="1"/>
    <col min="40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24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6" t="s">
        <v>203</v>
      </c>
      <c r="M1" s="26" t="s">
        <v>204</v>
      </c>
      <c r="N1" s="25" t="s">
        <v>199</v>
      </c>
      <c r="O1" s="17" t="s">
        <v>67</v>
      </c>
      <c r="P1" s="25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26" t="s">
        <v>206</v>
      </c>
      <c r="AL1" s="26" t="s">
        <v>207</v>
      </c>
      <c r="AM1" s="26" t="s">
        <v>199</v>
      </c>
      <c r="AN1" s="26" t="s">
        <v>220</v>
      </c>
      <c r="AO1" s="26" t="s">
        <v>199</v>
      </c>
    </row>
    <row r="2" spans="1:41">
      <c r="A2" s="10">
        <v>31</v>
      </c>
      <c r="B2" s="10">
        <v>3071</v>
      </c>
      <c r="C2" s="10" t="s">
        <v>39</v>
      </c>
      <c r="D2" s="10"/>
      <c r="E2" s="10" t="s">
        <v>168</v>
      </c>
      <c r="F2" s="10" t="s">
        <v>169</v>
      </c>
      <c r="G2" s="10"/>
      <c r="H2" s="10">
        <v>237</v>
      </c>
      <c r="I2" s="28">
        <f>1.4/12*H2</f>
        <v>27.65</v>
      </c>
      <c r="J2" s="28">
        <v>70</v>
      </c>
      <c r="K2" s="28">
        <f t="shared" ref="K2" si="0">I2+J2</f>
        <v>97.65</v>
      </c>
      <c r="L2" s="29"/>
      <c r="M2" s="29">
        <v>237</v>
      </c>
      <c r="N2" s="28"/>
      <c r="O2" s="10" t="s">
        <v>115</v>
      </c>
      <c r="P2" s="10">
        <v>3</v>
      </c>
      <c r="Q2" s="10"/>
      <c r="R2" s="10"/>
      <c r="S2" s="10">
        <v>5725</v>
      </c>
      <c r="T2" s="10" t="s">
        <v>21</v>
      </c>
      <c r="U2" s="10">
        <v>2500</v>
      </c>
      <c r="V2" s="10" t="s">
        <v>178</v>
      </c>
      <c r="W2" s="10">
        <v>2000</v>
      </c>
      <c r="X2" s="10" t="s">
        <v>102</v>
      </c>
      <c r="Y2" s="10">
        <v>30</v>
      </c>
      <c r="Z2" s="10">
        <v>1769.63</v>
      </c>
      <c r="AA2" s="10">
        <v>71.53</v>
      </c>
      <c r="AB2" s="10">
        <v>0</v>
      </c>
      <c r="AC2" s="19">
        <v>189.91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" si="1">P2+1</f>
        <v>4</v>
      </c>
      <c r="AI2" s="10">
        <v>251.4</v>
      </c>
      <c r="AJ2" s="19">
        <f t="shared" ref="AJ2" si="2">AI2-AC2</f>
        <v>61.490000000000009</v>
      </c>
      <c r="AK2" s="19">
        <v>61.49</v>
      </c>
      <c r="AL2" s="10">
        <f t="shared" ref="AL2" si="3">AK2*13</f>
        <v>799.37</v>
      </c>
      <c r="AM2" s="23"/>
      <c r="AN2" s="10">
        <f>AK2*8</f>
        <v>491.92</v>
      </c>
      <c r="AO2" s="10"/>
    </row>
    <row r="3" spans="1:41">
      <c r="A3" s="10"/>
      <c r="B3" s="10"/>
      <c r="C3" s="10"/>
      <c r="D3" s="10"/>
      <c r="E3" s="10"/>
      <c r="F3" s="10"/>
      <c r="G3" s="10"/>
      <c r="H3" s="10"/>
      <c r="I3" s="28"/>
      <c r="J3" s="28"/>
      <c r="K3" s="28"/>
      <c r="L3" s="29"/>
      <c r="M3" s="29"/>
      <c r="N3" s="28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9"/>
      <c r="AD3" s="10"/>
      <c r="AE3" s="10"/>
      <c r="AF3" s="10"/>
      <c r="AG3" s="10"/>
      <c r="AH3" s="10"/>
      <c r="AI3" s="10"/>
      <c r="AJ3" s="19"/>
      <c r="AK3" s="19"/>
      <c r="AL3" s="10"/>
      <c r="AM3" s="23"/>
      <c r="AN3" s="10"/>
      <c r="AO3" s="10"/>
    </row>
    <row r="4" spans="1:41">
      <c r="N4" s="4"/>
      <c r="AJ4" s="3"/>
    </row>
    <row r="5" spans="1:41">
      <c r="N5" s="4"/>
      <c r="AJ5" s="3"/>
    </row>
    <row r="6" spans="1:41">
      <c r="N6" s="4"/>
      <c r="AJ6" s="3"/>
    </row>
    <row r="7" spans="1:41">
      <c r="N7" s="4"/>
      <c r="AJ7" s="3"/>
    </row>
  </sheetData>
  <autoFilter ref="B1:AI7">
    <filterColumn colId="8"/>
    <filterColumn colId="9"/>
    <filterColumn colId="10"/>
    <filterColumn colId="11"/>
    <filterColumn colId="12"/>
  </autoFilter>
  <sortState ref="A2:AN55">
    <sortCondition descending="1" ref="K2:K55"/>
    <sortCondition descending="1" ref="L2:L55"/>
    <sortCondition descending="1" ref="M2:M55"/>
  </sortState>
  <pageMargins left="0.3" right="0.17" top="0.74803149606299213" bottom="0.38" header="0.31496062992125984" footer="0.31496062992125984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O2"/>
  <sheetViews>
    <sheetView topLeftCell="I1" workbookViewId="0">
      <selection activeCell="AN2" sqref="AN2"/>
    </sheetView>
  </sheetViews>
  <sheetFormatPr defaultRowHeight="11.25"/>
  <cols>
    <col min="1" max="1" width="3.85546875" style="1" customWidth="1"/>
    <col min="2" max="2" width="4.7109375" style="1" bestFit="1" customWidth="1"/>
    <col min="3" max="3" width="28" style="1" bestFit="1" customWidth="1"/>
    <col min="4" max="4" width="9.28515625" style="1" hidden="1" customWidth="1"/>
    <col min="5" max="5" width="4.5703125" style="1" hidden="1" customWidth="1"/>
    <col min="6" max="6" width="17.85546875" style="1" bestFit="1" customWidth="1"/>
    <col min="7" max="8" width="8.5703125" style="1" hidden="1" customWidth="1"/>
    <col min="9" max="9" width="5.42578125" style="4" customWidth="1"/>
    <col min="10" max="10" width="5.140625" style="4" customWidth="1"/>
    <col min="11" max="11" width="6.140625" style="4" customWidth="1"/>
    <col min="12" max="12" width="5.85546875" style="4" customWidth="1"/>
    <col min="13" max="13" width="5.5703125" style="4" customWidth="1"/>
    <col min="14" max="14" width="13.2851562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4" style="1" bestFit="1" customWidth="1"/>
    <col min="31" max="31" width="6.140625" style="1" bestFit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7.7109375" style="1" customWidth="1"/>
    <col min="36" max="36" width="7" style="1" hidden="1" customWidth="1"/>
    <col min="37" max="37" width="6.5703125" style="3" customWidth="1"/>
    <col min="38" max="38" width="8" style="1" customWidth="1"/>
    <col min="39" max="39" width="10.28515625" style="5" customWidth="1"/>
    <col min="40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24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5" t="s">
        <v>203</v>
      </c>
      <c r="M1" s="25" t="s">
        <v>204</v>
      </c>
      <c r="N1" s="25" t="s">
        <v>199</v>
      </c>
      <c r="O1" s="17" t="s">
        <v>67</v>
      </c>
      <c r="P1" s="25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5"/>
      <c r="AK1" s="16" t="s">
        <v>206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28</v>
      </c>
      <c r="B2" s="10">
        <v>4747</v>
      </c>
      <c r="C2" s="10" t="s">
        <v>57</v>
      </c>
      <c r="D2" s="10"/>
      <c r="E2" s="10" t="s">
        <v>150</v>
      </c>
      <c r="F2" s="10" t="s">
        <v>151</v>
      </c>
      <c r="G2" s="10">
        <v>30</v>
      </c>
      <c r="H2" s="10"/>
      <c r="I2" s="28">
        <v>30</v>
      </c>
      <c r="J2" s="28">
        <v>70</v>
      </c>
      <c r="K2" s="28">
        <f t="shared" ref="K2" si="0">I2+J2</f>
        <v>100</v>
      </c>
      <c r="L2" s="28">
        <v>287</v>
      </c>
      <c r="M2" s="28">
        <v>287</v>
      </c>
      <c r="N2" s="23"/>
      <c r="O2" s="10" t="s">
        <v>115</v>
      </c>
      <c r="P2" s="10">
        <v>3</v>
      </c>
      <c r="Q2" s="10"/>
      <c r="R2" s="10"/>
      <c r="S2" s="10">
        <v>8335</v>
      </c>
      <c r="T2" s="10" t="s">
        <v>192</v>
      </c>
      <c r="U2" s="10">
        <v>6000</v>
      </c>
      <c r="V2" s="10" t="s">
        <v>105</v>
      </c>
      <c r="W2" s="10">
        <v>4000</v>
      </c>
      <c r="X2" s="10" t="s">
        <v>90</v>
      </c>
      <c r="Y2" s="10">
        <v>30</v>
      </c>
      <c r="Z2" s="10">
        <v>1769.63</v>
      </c>
      <c r="AA2" s="10">
        <v>71.53</v>
      </c>
      <c r="AB2" s="10">
        <v>0</v>
      </c>
      <c r="AC2" s="19">
        <v>189.91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" si="1">P2+1</f>
        <v>4</v>
      </c>
      <c r="AI2" s="10">
        <v>251.4</v>
      </c>
      <c r="AJ2" s="19">
        <f t="shared" ref="AJ2" si="2">AI2-AC2</f>
        <v>61.490000000000009</v>
      </c>
      <c r="AK2" s="19">
        <v>61.49</v>
      </c>
      <c r="AL2" s="10">
        <f t="shared" ref="AL2" si="3">AK2*13</f>
        <v>799.37</v>
      </c>
      <c r="AM2" s="23"/>
      <c r="AN2" s="10">
        <f>AK2*8</f>
        <v>491.92</v>
      </c>
      <c r="AO2" s="10"/>
    </row>
  </sheetData>
  <autoFilter ref="B1:AI2">
    <filterColumn colId="8"/>
    <filterColumn colId="9"/>
    <filterColumn colId="10"/>
    <filterColumn colId="11"/>
    <filterColumn colId="12"/>
  </autoFilter>
  <sortState ref="A2:AN47">
    <sortCondition descending="1" ref="K2:K47"/>
    <sortCondition descending="1" ref="L2:L47"/>
    <sortCondition descending="1" ref="M2:M47"/>
  </sortState>
  <pageMargins left="0.4" right="0.17" top="0.74803149606299213" bottom="0.28000000000000003" header="0.31" footer="0.31496062992125984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R2"/>
  <sheetViews>
    <sheetView topLeftCell="L1" workbookViewId="0">
      <selection activeCell="AO2" sqref="AO2"/>
    </sheetView>
  </sheetViews>
  <sheetFormatPr defaultRowHeight="11.25"/>
  <cols>
    <col min="1" max="1" width="4.28515625" style="1" customWidth="1"/>
    <col min="2" max="2" width="2.7109375" style="1" hidden="1" customWidth="1"/>
    <col min="3" max="3" width="4.7109375" style="1" bestFit="1" customWidth="1"/>
    <col min="4" max="4" width="19.5703125" style="1" customWidth="1"/>
    <col min="5" max="5" width="2.7109375" style="1" hidden="1" customWidth="1"/>
    <col min="6" max="6" width="9" style="1" hidden="1" customWidth="1"/>
    <col min="7" max="7" width="9.28515625" style="1" hidden="1" customWidth="1"/>
    <col min="8" max="8" width="4.5703125" style="1" hidden="1" customWidth="1"/>
    <col min="9" max="9" width="20.140625" style="1" customWidth="1"/>
    <col min="10" max="10" width="5.140625" style="1" hidden="1" customWidth="1"/>
    <col min="11" max="11" width="8" style="1" hidden="1" customWidth="1"/>
    <col min="12" max="12" width="6.140625" style="4" customWidth="1"/>
    <col min="13" max="13" width="5" style="4" customWidth="1"/>
    <col min="14" max="14" width="6.140625" style="4" customWidth="1"/>
    <col min="15" max="15" width="4.42578125" style="8" customWidth="1"/>
    <col min="16" max="16" width="4.85546875" style="8" customWidth="1"/>
    <col min="17" max="17" width="12.5703125" style="6" hidden="1" customWidth="1"/>
    <col min="18" max="18" width="3.140625" style="1" bestFit="1" customWidth="1"/>
    <col min="19" max="19" width="4" style="1" customWidth="1"/>
    <col min="20" max="20" width="5" style="1" hidden="1" customWidth="1"/>
    <col min="21" max="21" width="5.28515625" style="1" hidden="1" customWidth="1"/>
    <col min="22" max="22" width="4.42578125" style="1" hidden="1" customWidth="1"/>
    <col min="23" max="23" width="26" style="1" hidden="1" customWidth="1"/>
    <col min="24" max="24" width="4.42578125" style="1" hidden="1" customWidth="1"/>
    <col min="25" max="25" width="20.7109375" style="1" hidden="1" customWidth="1"/>
    <col min="26" max="26" width="4.42578125" style="1" hidden="1" customWidth="1"/>
    <col min="27" max="27" width="20.140625" style="1" hidden="1" customWidth="1"/>
    <col min="28" max="28" width="2.7109375" style="1" hidden="1" customWidth="1"/>
    <col min="29" max="29" width="7" style="1" hidden="1" customWidth="1"/>
    <col min="30" max="30" width="5.28515625" style="1" hidden="1" customWidth="1"/>
    <col min="31" max="31" width="6.140625" style="1" hidden="1" customWidth="1"/>
    <col min="32" max="32" width="6.140625" style="3" bestFit="1" customWidth="1"/>
    <col min="33" max="33" width="4" style="1" bestFit="1" customWidth="1"/>
    <col min="34" max="34" width="6.140625" style="1" bestFit="1" customWidth="1"/>
    <col min="35" max="35" width="6.140625" style="1" hidden="1" customWidth="1"/>
    <col min="36" max="36" width="5.28515625" style="1" hidden="1" customWidth="1"/>
    <col min="37" max="37" width="4.42578125" style="1" bestFit="1" customWidth="1"/>
    <col min="38" max="38" width="6.85546875" style="1" customWidth="1"/>
    <col min="39" max="39" width="7.5703125" style="1" hidden="1" customWidth="1"/>
    <col min="40" max="40" width="8.140625" style="3" customWidth="1"/>
    <col min="41" max="41" width="9.140625" style="3"/>
    <col min="42" max="42" width="12.7109375" style="5" customWidth="1"/>
    <col min="43" max="43" width="9.140625" style="1"/>
    <col min="44" max="44" width="9.140625" style="5"/>
    <col min="45" max="16384" width="9.140625" style="1"/>
  </cols>
  <sheetData>
    <row r="1" spans="1:44" ht="117" customHeight="1">
      <c r="A1" s="17" t="s">
        <v>213</v>
      </c>
      <c r="B1" s="17" t="s">
        <v>59</v>
      </c>
      <c r="C1" s="17" t="s">
        <v>60</v>
      </c>
      <c r="D1" s="17" t="s">
        <v>61</v>
      </c>
      <c r="E1" s="17" t="s">
        <v>62</v>
      </c>
      <c r="F1" s="24" t="s">
        <v>63</v>
      </c>
      <c r="G1" s="24" t="s">
        <v>64</v>
      </c>
      <c r="H1" s="17" t="s">
        <v>65</v>
      </c>
      <c r="I1" s="24" t="s">
        <v>66</v>
      </c>
      <c r="J1" s="17" t="s">
        <v>195</v>
      </c>
      <c r="K1" s="17" t="s">
        <v>196</v>
      </c>
      <c r="L1" s="25" t="s">
        <v>197</v>
      </c>
      <c r="M1" s="18" t="s">
        <v>198</v>
      </c>
      <c r="N1" s="25" t="s">
        <v>201</v>
      </c>
      <c r="O1" s="26" t="s">
        <v>203</v>
      </c>
      <c r="P1" s="26" t="s">
        <v>204</v>
      </c>
      <c r="Q1" s="25" t="s">
        <v>199</v>
      </c>
      <c r="R1" s="17" t="s">
        <v>67</v>
      </c>
      <c r="S1" s="25" t="s">
        <v>217</v>
      </c>
      <c r="T1" s="17" t="s">
        <v>68</v>
      </c>
      <c r="U1" s="17" t="s">
        <v>69</v>
      </c>
      <c r="V1" s="17" t="s">
        <v>70</v>
      </c>
      <c r="W1" s="24" t="s">
        <v>71</v>
      </c>
      <c r="X1" s="17" t="s">
        <v>72</v>
      </c>
      <c r="Y1" s="24" t="s">
        <v>73</v>
      </c>
      <c r="Z1" s="17" t="s">
        <v>74</v>
      </c>
      <c r="AA1" s="24" t="s">
        <v>75</v>
      </c>
      <c r="AB1" s="27" t="s">
        <v>76</v>
      </c>
      <c r="AC1" s="27" t="s">
        <v>77</v>
      </c>
      <c r="AD1" s="27" t="s">
        <v>78</v>
      </c>
      <c r="AE1" s="27" t="s">
        <v>79</v>
      </c>
      <c r="AF1" s="27" t="s">
        <v>80</v>
      </c>
      <c r="AG1" s="27" t="s">
        <v>81</v>
      </c>
      <c r="AH1" s="16" t="s">
        <v>82</v>
      </c>
      <c r="AI1" s="27" t="s">
        <v>83</v>
      </c>
      <c r="AJ1" s="27" t="s">
        <v>84</v>
      </c>
      <c r="AK1" s="16" t="s">
        <v>18</v>
      </c>
      <c r="AL1" s="16" t="s">
        <v>218</v>
      </c>
      <c r="AM1" s="14"/>
      <c r="AN1" s="16" t="s">
        <v>206</v>
      </c>
      <c r="AO1" s="16" t="s">
        <v>207</v>
      </c>
      <c r="AP1" s="16" t="s">
        <v>199</v>
      </c>
      <c r="AQ1" s="16" t="s">
        <v>220</v>
      </c>
      <c r="AR1" s="16" t="s">
        <v>199</v>
      </c>
    </row>
    <row r="2" spans="1:44">
      <c r="A2" s="10">
        <v>45</v>
      </c>
      <c r="B2" s="10" t="s">
        <v>98</v>
      </c>
      <c r="C2" s="10">
        <v>1463</v>
      </c>
      <c r="D2" s="10" t="s">
        <v>182</v>
      </c>
      <c r="E2" s="10" t="s">
        <v>86</v>
      </c>
      <c r="F2" s="34">
        <v>29850</v>
      </c>
      <c r="G2" s="10"/>
      <c r="H2" s="10" t="s">
        <v>117</v>
      </c>
      <c r="I2" s="10" t="s">
        <v>118</v>
      </c>
      <c r="J2" s="10">
        <v>30</v>
      </c>
      <c r="K2" s="10"/>
      <c r="L2" s="28">
        <v>30</v>
      </c>
      <c r="M2" s="28">
        <v>70</v>
      </c>
      <c r="N2" s="28">
        <f t="shared" ref="N2" si="0">L2+M2</f>
        <v>100</v>
      </c>
      <c r="O2" s="29">
        <v>76</v>
      </c>
      <c r="P2" s="29">
        <v>339</v>
      </c>
      <c r="Q2" s="23"/>
      <c r="R2" s="10" t="s">
        <v>114</v>
      </c>
      <c r="S2" s="10">
        <v>2</v>
      </c>
      <c r="T2" s="22" t="s">
        <v>87</v>
      </c>
      <c r="U2" s="10"/>
      <c r="V2" s="10">
        <v>6895</v>
      </c>
      <c r="W2" s="10" t="s">
        <v>183</v>
      </c>
      <c r="X2" s="10">
        <v>5000</v>
      </c>
      <c r="Y2" s="10" t="s">
        <v>99</v>
      </c>
      <c r="Z2" s="10">
        <v>4250</v>
      </c>
      <c r="AA2" s="10" t="s">
        <v>89</v>
      </c>
      <c r="AB2" s="10">
        <v>30</v>
      </c>
      <c r="AC2" s="10">
        <v>1914.03</v>
      </c>
      <c r="AD2" s="10">
        <v>71.53</v>
      </c>
      <c r="AE2" s="10">
        <v>36.15</v>
      </c>
      <c r="AF2" s="19">
        <v>157.87</v>
      </c>
      <c r="AG2" s="10">
        <v>0</v>
      </c>
      <c r="AH2" s="10">
        <v>0</v>
      </c>
      <c r="AI2" s="10">
        <v>129.11000000000001</v>
      </c>
      <c r="AJ2" s="10">
        <v>0</v>
      </c>
      <c r="AK2" s="10">
        <f t="shared" ref="AK2" si="1">S2+1</f>
        <v>3</v>
      </c>
      <c r="AL2" s="10">
        <v>240.14</v>
      </c>
      <c r="AM2" s="19">
        <f t="shared" ref="AM2" si="2">AL2-AF2</f>
        <v>82.269999999999982</v>
      </c>
      <c r="AN2" s="19">
        <v>82.27</v>
      </c>
      <c r="AO2" s="19">
        <f t="shared" ref="AO2" si="3">AN2*13</f>
        <v>1069.51</v>
      </c>
      <c r="AP2" s="23"/>
      <c r="AQ2" s="10">
        <f>AN2*8</f>
        <v>658.16</v>
      </c>
      <c r="AR2" s="23"/>
    </row>
  </sheetData>
  <autoFilter ref="B1:AL2">
    <filterColumn colId="11"/>
    <filterColumn colId="12"/>
    <filterColumn colId="13"/>
    <filterColumn colId="14"/>
    <filterColumn colId="15"/>
  </autoFilter>
  <sortState ref="A2:AN76">
    <sortCondition descending="1" ref="N2:N76"/>
    <sortCondition descending="1" ref="O2:O76"/>
    <sortCondition descending="1" ref="P2:P76"/>
  </sortState>
  <pageMargins left="0.45" right="0.32" top="0.74803149606299213" bottom="0.37" header="0.31496062992125984" footer="0.31496062992125984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P876"/>
  <sheetViews>
    <sheetView topLeftCell="L1" workbookViewId="0">
      <selection activeCell="AM2" sqref="AM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0.85546875" style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20.140625" style="1" bestFit="1" customWidth="1"/>
    <col min="9" max="9" width="9.85546875" style="1" hidden="1" customWidth="1"/>
    <col min="10" max="10" width="7.85546875" style="1" hidden="1" customWidth="1"/>
    <col min="11" max="12" width="7.7109375" style="1" customWidth="1"/>
    <col min="13" max="13" width="8.85546875" style="1" customWidth="1"/>
    <col min="14" max="14" width="5" style="1" customWidth="1"/>
    <col min="15" max="15" width="4.28515625" style="1" customWidth="1"/>
    <col min="16" max="16" width="3.140625" style="1" bestFit="1" customWidth="1"/>
    <col min="17" max="17" width="4.14062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30" width="6.140625" style="3" bestFit="1" customWidth="1"/>
    <col min="31" max="31" width="4" style="1" bestFit="1" customWidth="1"/>
    <col min="32" max="32" width="6.140625" style="1" bestFit="1" customWidth="1"/>
    <col min="33" max="33" width="6.140625" style="1" hidden="1" customWidth="1"/>
    <col min="34" max="34" width="5.28515625" style="1" hidden="1" customWidth="1"/>
    <col min="35" max="35" width="4.42578125" style="1" bestFit="1" customWidth="1"/>
    <col min="36" max="36" width="9" style="1" bestFit="1" customWidth="1"/>
    <col min="37" max="37" width="5.7109375" style="1" hidden="1" customWidth="1"/>
    <col min="38" max="38" width="10" style="3" customWidth="1"/>
    <col min="39" max="16384" width="9.140625" style="1"/>
  </cols>
  <sheetData>
    <row r="1" spans="1:42" ht="117" customHeight="1">
      <c r="A1" s="17" t="s">
        <v>213</v>
      </c>
      <c r="B1" s="17" t="s">
        <v>60</v>
      </c>
      <c r="C1" s="17" t="s">
        <v>61</v>
      </c>
      <c r="D1" s="17" t="s">
        <v>62</v>
      </c>
      <c r="E1" s="24" t="s">
        <v>63</v>
      </c>
      <c r="F1" s="24" t="s">
        <v>64</v>
      </c>
      <c r="G1" s="17" t="s">
        <v>65</v>
      </c>
      <c r="H1" s="24" t="s">
        <v>66</v>
      </c>
      <c r="I1" s="17" t="s">
        <v>195</v>
      </c>
      <c r="J1" s="17" t="s">
        <v>196</v>
      </c>
      <c r="K1" s="25" t="s">
        <v>197</v>
      </c>
      <c r="L1" s="18" t="s">
        <v>198</v>
      </c>
      <c r="M1" s="18" t="s">
        <v>201</v>
      </c>
      <c r="N1" s="18" t="s">
        <v>219</v>
      </c>
      <c r="O1" s="18" t="s">
        <v>204</v>
      </c>
      <c r="P1" s="17" t="s">
        <v>67</v>
      </c>
      <c r="Q1" s="18" t="s">
        <v>217</v>
      </c>
      <c r="R1" s="17" t="s">
        <v>68</v>
      </c>
      <c r="S1" s="17" t="s">
        <v>69</v>
      </c>
      <c r="T1" s="17" t="s">
        <v>70</v>
      </c>
      <c r="U1" s="24" t="s">
        <v>71</v>
      </c>
      <c r="V1" s="17" t="s">
        <v>72</v>
      </c>
      <c r="W1" s="24" t="s">
        <v>73</v>
      </c>
      <c r="X1" s="17" t="s">
        <v>74</v>
      </c>
      <c r="Y1" s="24" t="s">
        <v>75</v>
      </c>
      <c r="Z1" s="27" t="s">
        <v>76</v>
      </c>
      <c r="AA1" s="27" t="s">
        <v>77</v>
      </c>
      <c r="AB1" s="27" t="s">
        <v>78</v>
      </c>
      <c r="AC1" s="27" t="s">
        <v>79</v>
      </c>
      <c r="AD1" s="27" t="s">
        <v>80</v>
      </c>
      <c r="AE1" s="27" t="s">
        <v>81</v>
      </c>
      <c r="AF1" s="16" t="s">
        <v>82</v>
      </c>
      <c r="AG1" s="27" t="s">
        <v>83</v>
      </c>
      <c r="AH1" s="27" t="s">
        <v>84</v>
      </c>
      <c r="AI1" s="16" t="s">
        <v>18</v>
      </c>
      <c r="AJ1" s="16" t="s">
        <v>218</v>
      </c>
      <c r="AK1" s="14"/>
      <c r="AL1" s="16" t="s">
        <v>206</v>
      </c>
      <c r="AM1" s="16" t="s">
        <v>207</v>
      </c>
      <c r="AN1" s="16" t="s">
        <v>199</v>
      </c>
      <c r="AO1" s="16" t="s">
        <v>220</v>
      </c>
      <c r="AP1" s="16" t="s">
        <v>199</v>
      </c>
    </row>
    <row r="2" spans="1:42">
      <c r="A2" s="10" t="s">
        <v>104</v>
      </c>
      <c r="B2" s="10">
        <v>4733</v>
      </c>
      <c r="C2" s="10" t="s">
        <v>54</v>
      </c>
      <c r="D2" s="10" t="s">
        <v>86</v>
      </c>
      <c r="E2" s="34">
        <v>31450</v>
      </c>
      <c r="F2" s="10"/>
      <c r="G2" s="10" t="s">
        <v>55</v>
      </c>
      <c r="H2" s="10" t="s">
        <v>56</v>
      </c>
      <c r="I2" s="10"/>
      <c r="J2" s="10"/>
      <c r="K2" s="28">
        <v>30</v>
      </c>
      <c r="L2" s="28">
        <v>70</v>
      </c>
      <c r="M2" s="28">
        <f>K2+L2</f>
        <v>100</v>
      </c>
      <c r="N2" s="28"/>
      <c r="O2" s="28"/>
      <c r="P2" s="10" t="s">
        <v>114</v>
      </c>
      <c r="Q2" s="10">
        <v>1</v>
      </c>
      <c r="R2" s="10"/>
      <c r="S2" s="10"/>
      <c r="T2" s="10">
        <v>5295</v>
      </c>
      <c r="U2" s="10" t="s">
        <v>191</v>
      </c>
      <c r="V2" s="10">
        <v>4000</v>
      </c>
      <c r="W2" s="10" t="s">
        <v>100</v>
      </c>
      <c r="X2" s="10">
        <v>2500</v>
      </c>
      <c r="Y2" s="10" t="s">
        <v>103</v>
      </c>
      <c r="Z2" s="10">
        <v>30</v>
      </c>
      <c r="AA2" s="10">
        <v>1914.03</v>
      </c>
      <c r="AB2" s="10">
        <v>71.53</v>
      </c>
      <c r="AC2" s="10">
        <v>0</v>
      </c>
      <c r="AD2" s="19">
        <v>77.88</v>
      </c>
      <c r="AE2" s="10">
        <v>0</v>
      </c>
      <c r="AF2" s="10">
        <v>0</v>
      </c>
      <c r="AG2" s="10">
        <v>129.11000000000001</v>
      </c>
      <c r="AH2" s="10">
        <v>25.82</v>
      </c>
      <c r="AI2" s="10">
        <f>Q2+1</f>
        <v>2</v>
      </c>
      <c r="AJ2" s="10">
        <v>157.87</v>
      </c>
      <c r="AK2" s="19">
        <f>AJ2-AD2</f>
        <v>79.990000000000009</v>
      </c>
      <c r="AL2" s="19">
        <v>79.989999999999995</v>
      </c>
      <c r="AM2" s="10">
        <f>AL2*13</f>
        <v>1039.8699999999999</v>
      </c>
      <c r="AN2" s="10"/>
      <c r="AO2" s="10">
        <f>AL2*8</f>
        <v>639.91999999999996</v>
      </c>
      <c r="AP2" s="10"/>
    </row>
    <row r="876" spans="21:21">
      <c r="U876" s="1" t="s">
        <v>101</v>
      </c>
    </row>
  </sheetData>
  <autoFilter ref="A1:AJ2">
    <filterColumn colId="12"/>
    <filterColumn colId="13"/>
    <filterColumn colId="14"/>
  </autoFilter>
  <pageMargins left="0.42" right="0.17" top="0.74803149606299213" bottom="0.74803149606299213" header="0.31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2"/>
  <sheetViews>
    <sheetView topLeftCell="F1" workbookViewId="0">
      <selection activeCell="AJ5" sqref="AJ5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2.140625" style="1" customWidth="1"/>
    <col min="4" max="4" width="9.28515625" style="1" hidden="1" customWidth="1"/>
    <col min="5" max="5" width="4.5703125" style="1" hidden="1" customWidth="1"/>
    <col min="6" max="6" width="21.5703125" style="1" bestFit="1" customWidth="1"/>
    <col min="7" max="7" width="8.140625" style="1" hidden="1" customWidth="1"/>
    <col min="8" max="8" width="7.7109375" style="1" hidden="1" customWidth="1"/>
    <col min="9" max="9" width="5.85546875" style="4" customWidth="1"/>
    <col min="10" max="10" width="5.7109375" style="4" customWidth="1"/>
    <col min="11" max="11" width="6.5703125" style="4" customWidth="1"/>
    <col min="12" max="12" width="5.5703125" style="8" customWidth="1"/>
    <col min="13" max="13" width="3.5703125" style="8" customWidth="1"/>
    <col min="14" max="14" width="17.85546875" style="5" hidden="1" customWidth="1"/>
    <col min="15" max="15" width="3.140625" style="1" bestFit="1" customWidth="1"/>
    <col min="16" max="16" width="2.7109375" style="1" bestFit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7" style="3" customWidth="1"/>
    <col min="30" max="30" width="4" style="1" bestFit="1" customWidth="1"/>
    <col min="31" max="31" width="6.140625" style="1" bestFit="1" customWidth="1"/>
    <col min="32" max="32" width="4.42578125" style="1" bestFit="1" customWidth="1"/>
    <col min="33" max="33" width="6.7109375" style="1" customWidth="1"/>
    <col min="34" max="34" width="7" style="1" hidden="1" customWidth="1"/>
    <col min="35" max="35" width="6.7109375" style="3" customWidth="1"/>
    <col min="36" max="36" width="8.28515625" style="3" customWidth="1"/>
    <col min="37" max="37" width="9.85546875" style="1" customWidth="1"/>
    <col min="38" max="38" width="7.28515625" style="3" customWidth="1"/>
    <col min="39" max="39" width="10.42578125" style="1" customWidth="1"/>
    <col min="40" max="16384" width="9.140625" style="1"/>
  </cols>
  <sheetData>
    <row r="1" spans="1:39" s="12" customFormat="1" ht="126.75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200</v>
      </c>
      <c r="L1" s="26" t="s">
        <v>203</v>
      </c>
      <c r="M1" s="26" t="s">
        <v>204</v>
      </c>
      <c r="N1" s="25" t="s">
        <v>199</v>
      </c>
      <c r="O1" s="17" t="s">
        <v>67</v>
      </c>
      <c r="P1" s="17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16" t="s">
        <v>18</v>
      </c>
      <c r="AG1" s="25" t="s">
        <v>218</v>
      </c>
      <c r="AH1" s="14"/>
      <c r="AI1" s="16" t="s">
        <v>206</v>
      </c>
      <c r="AJ1" s="16" t="s">
        <v>207</v>
      </c>
      <c r="AK1" s="16" t="s">
        <v>199</v>
      </c>
      <c r="AL1" s="16" t="s">
        <v>220</v>
      </c>
      <c r="AM1" s="16" t="s">
        <v>199</v>
      </c>
    </row>
    <row r="2" spans="1:39">
      <c r="A2" s="10">
        <v>44</v>
      </c>
      <c r="B2" s="10">
        <v>3024</v>
      </c>
      <c r="C2" s="10" t="s">
        <v>37</v>
      </c>
      <c r="D2" s="10"/>
      <c r="E2" s="10" t="s">
        <v>163</v>
      </c>
      <c r="F2" s="10" t="s">
        <v>164</v>
      </c>
      <c r="G2" s="10"/>
      <c r="H2" s="10">
        <v>129</v>
      </c>
      <c r="I2" s="28">
        <f>2/12*H2</f>
        <v>21.5</v>
      </c>
      <c r="J2" s="28">
        <v>55</v>
      </c>
      <c r="K2" s="28">
        <f>I2+J2</f>
        <v>76.5</v>
      </c>
      <c r="L2" s="29">
        <v>60</v>
      </c>
      <c r="M2" s="29"/>
      <c r="N2" s="23"/>
      <c r="O2" s="10" t="s">
        <v>157</v>
      </c>
      <c r="P2" s="10">
        <v>1</v>
      </c>
      <c r="Q2" s="10"/>
      <c r="R2" s="10"/>
      <c r="S2" s="10">
        <v>7450</v>
      </c>
      <c r="T2" s="10" t="s">
        <v>22</v>
      </c>
      <c r="U2" s="10">
        <v>5500</v>
      </c>
      <c r="V2" s="10" t="s">
        <v>110</v>
      </c>
      <c r="W2" s="10">
        <v>4500</v>
      </c>
      <c r="X2" s="10" t="s">
        <v>94</v>
      </c>
      <c r="Y2" s="10">
        <v>30</v>
      </c>
      <c r="Z2" s="10">
        <v>1438.81</v>
      </c>
      <c r="AA2" s="10">
        <v>40.54</v>
      </c>
      <c r="AB2" s="10">
        <v>0</v>
      </c>
      <c r="AC2" s="19">
        <v>42.56</v>
      </c>
      <c r="AD2" s="10">
        <v>0</v>
      </c>
      <c r="AE2" s="10">
        <v>0</v>
      </c>
      <c r="AF2" s="10">
        <f>P2+1</f>
        <v>2</v>
      </c>
      <c r="AG2" s="10">
        <v>86.86</v>
      </c>
      <c r="AH2" s="19">
        <f>AG2-AC2</f>
        <v>44.3</v>
      </c>
      <c r="AI2" s="19">
        <v>44.3</v>
      </c>
      <c r="AJ2" s="19">
        <f>AI2*13</f>
        <v>575.9</v>
      </c>
      <c r="AK2" s="10"/>
      <c r="AL2" s="19">
        <f>AI2*8</f>
        <v>354.4</v>
      </c>
      <c r="AM2" s="10"/>
    </row>
    <row r="3" spans="1:39">
      <c r="A3" s="10">
        <v>46</v>
      </c>
      <c r="B3" s="10">
        <v>6618</v>
      </c>
      <c r="C3" s="10" t="s">
        <v>225</v>
      </c>
      <c r="D3" s="10"/>
      <c r="E3" s="10" t="s">
        <v>163</v>
      </c>
      <c r="F3" s="10" t="s">
        <v>164</v>
      </c>
      <c r="G3" s="10"/>
      <c r="H3" s="10">
        <v>95</v>
      </c>
      <c r="I3" s="28">
        <f>2/12*H3</f>
        <v>15.833333333333332</v>
      </c>
      <c r="J3" s="28">
        <v>55</v>
      </c>
      <c r="K3" s="28">
        <f>I3+J3</f>
        <v>70.833333333333329</v>
      </c>
      <c r="L3" s="29">
        <v>80</v>
      </c>
      <c r="M3" s="29"/>
      <c r="N3" s="23"/>
      <c r="O3" s="10" t="s">
        <v>157</v>
      </c>
      <c r="P3" s="10">
        <v>1</v>
      </c>
      <c r="Q3" s="10"/>
      <c r="R3" s="10"/>
      <c r="S3" s="10">
        <v>7150</v>
      </c>
      <c r="T3" s="10" t="s">
        <v>224</v>
      </c>
      <c r="U3" s="10">
        <v>5500</v>
      </c>
      <c r="V3" s="10" t="s">
        <v>110</v>
      </c>
      <c r="W3" s="10">
        <v>2750</v>
      </c>
      <c r="X3" s="10" t="s">
        <v>101</v>
      </c>
      <c r="Y3" s="10">
        <v>30</v>
      </c>
      <c r="Z3" s="10">
        <v>1438.81</v>
      </c>
      <c r="AA3" s="10">
        <v>40.54</v>
      </c>
      <c r="AB3" s="10">
        <v>0</v>
      </c>
      <c r="AC3" s="19">
        <v>42.56</v>
      </c>
      <c r="AD3" s="10">
        <v>0</v>
      </c>
      <c r="AE3" s="10">
        <v>0</v>
      </c>
      <c r="AF3" s="10">
        <f>P3+1</f>
        <v>2</v>
      </c>
      <c r="AG3" s="10">
        <v>86.86</v>
      </c>
      <c r="AH3" s="19">
        <f>AG3-AC3</f>
        <v>44.3</v>
      </c>
      <c r="AI3" s="19">
        <v>44.3</v>
      </c>
      <c r="AJ3" s="19">
        <f>AI3*13</f>
        <v>575.9</v>
      </c>
      <c r="AK3" s="10"/>
      <c r="AL3" s="19">
        <f>AI3*8</f>
        <v>354.4</v>
      </c>
      <c r="AM3" s="10"/>
    </row>
    <row r="4" spans="1:39">
      <c r="AJ4" s="3">
        <f>SUM(AJ2:AJ3)</f>
        <v>1151.8</v>
      </c>
    </row>
    <row r="5" spans="1:39">
      <c r="AH5" s="3"/>
    </row>
    <row r="6" spans="1:39">
      <c r="AH6" s="3"/>
    </row>
    <row r="7" spans="1:39">
      <c r="AH7" s="3"/>
    </row>
    <row r="8" spans="1:39">
      <c r="AH8" s="3"/>
    </row>
    <row r="9" spans="1:39">
      <c r="AH9" s="3"/>
    </row>
    <row r="10" spans="1:39">
      <c r="AH10" s="3"/>
    </row>
    <row r="11" spans="1:39">
      <c r="AH11" s="3"/>
    </row>
    <row r="12" spans="1:39">
      <c r="AH12" s="3"/>
    </row>
  </sheetData>
  <autoFilter ref="B1:AG11">
    <filterColumn colId="8"/>
    <filterColumn colId="9"/>
    <filterColumn colId="10"/>
    <filterColumn colId="11"/>
  </autoFilter>
  <sortState ref="A2:AN93">
    <sortCondition descending="1" ref="K2:K93"/>
    <sortCondition descending="1" ref="L2:L93"/>
    <sortCondition descending="1" ref="M2:M93"/>
  </sortState>
  <pageMargins left="0.17" right="0.70866141732283472" top="0.45" bottom="0.31" header="0.45" footer="0.31496062992125984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P876"/>
  <sheetViews>
    <sheetView topLeftCell="H1" workbookViewId="0">
      <selection activeCell="AM2" sqref="AM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8.42578125" style="1" customWidth="1"/>
    <col min="4" max="4" width="2.4257812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18.85546875" style="1" bestFit="1" customWidth="1"/>
    <col min="9" max="9" width="8.42578125" style="1" hidden="1" customWidth="1"/>
    <col min="10" max="10" width="8.140625" style="1" hidden="1" customWidth="1"/>
    <col min="11" max="11" width="6.140625" style="1" customWidth="1"/>
    <col min="12" max="12" width="5.7109375" style="1" customWidth="1"/>
    <col min="13" max="15" width="6" style="1" customWidth="1"/>
    <col min="16" max="16" width="3.140625" style="1" bestFit="1" customWidth="1"/>
    <col min="17" max="17" width="3.85546875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30" width="6.140625" style="3" bestFit="1" customWidth="1"/>
    <col min="31" max="31" width="4" style="1" bestFit="1" customWidth="1"/>
    <col min="32" max="32" width="6.140625" style="1" bestFit="1" customWidth="1"/>
    <col min="33" max="33" width="6.140625" style="1" hidden="1" customWidth="1"/>
    <col min="34" max="34" width="5.28515625" style="1" hidden="1" customWidth="1"/>
    <col min="35" max="35" width="4.42578125" style="1" bestFit="1" customWidth="1"/>
    <col min="36" max="36" width="9" style="1" bestFit="1" customWidth="1"/>
    <col min="37" max="37" width="5.7109375" style="1" hidden="1" customWidth="1"/>
    <col min="38" max="38" width="7.42578125" style="3" customWidth="1"/>
    <col min="39" max="39" width="7.42578125" style="1" customWidth="1"/>
    <col min="40" max="16384" width="9.140625" style="1"/>
  </cols>
  <sheetData>
    <row r="1" spans="1:42" ht="117" customHeight="1">
      <c r="A1" s="17" t="s">
        <v>213</v>
      </c>
      <c r="B1" s="17" t="s">
        <v>60</v>
      </c>
      <c r="C1" s="17" t="s">
        <v>61</v>
      </c>
      <c r="D1" s="17" t="s">
        <v>62</v>
      </c>
      <c r="E1" s="24" t="s">
        <v>63</v>
      </c>
      <c r="F1" s="24" t="s">
        <v>64</v>
      </c>
      <c r="G1" s="17" t="s">
        <v>65</v>
      </c>
      <c r="H1" s="24" t="s">
        <v>66</v>
      </c>
      <c r="I1" s="17" t="s">
        <v>195</v>
      </c>
      <c r="J1" s="17" t="s">
        <v>196</v>
      </c>
      <c r="K1" s="25" t="s">
        <v>197</v>
      </c>
      <c r="L1" s="18" t="s">
        <v>198</v>
      </c>
      <c r="M1" s="18" t="s">
        <v>201</v>
      </c>
      <c r="N1" s="18" t="s">
        <v>203</v>
      </c>
      <c r="O1" s="18" t="s">
        <v>204</v>
      </c>
      <c r="P1" s="17" t="s">
        <v>67</v>
      </c>
      <c r="Q1" s="25" t="s">
        <v>217</v>
      </c>
      <c r="R1" s="17" t="s">
        <v>68</v>
      </c>
      <c r="S1" s="17" t="s">
        <v>69</v>
      </c>
      <c r="T1" s="17" t="s">
        <v>70</v>
      </c>
      <c r="U1" s="24" t="s">
        <v>71</v>
      </c>
      <c r="V1" s="17" t="s">
        <v>72</v>
      </c>
      <c r="W1" s="24" t="s">
        <v>73</v>
      </c>
      <c r="X1" s="17" t="s">
        <v>74</v>
      </c>
      <c r="Y1" s="24" t="s">
        <v>75</v>
      </c>
      <c r="Z1" s="27" t="s">
        <v>76</v>
      </c>
      <c r="AA1" s="27" t="s">
        <v>77</v>
      </c>
      <c r="AB1" s="27" t="s">
        <v>78</v>
      </c>
      <c r="AC1" s="27" t="s">
        <v>79</v>
      </c>
      <c r="AD1" s="27" t="s">
        <v>80</v>
      </c>
      <c r="AE1" s="27" t="s">
        <v>81</v>
      </c>
      <c r="AF1" s="16" t="s">
        <v>82</v>
      </c>
      <c r="AG1" s="27" t="s">
        <v>83</v>
      </c>
      <c r="AH1" s="27" t="s">
        <v>84</v>
      </c>
      <c r="AI1" s="16" t="s">
        <v>18</v>
      </c>
      <c r="AJ1" s="16" t="s">
        <v>19</v>
      </c>
      <c r="AK1" s="14"/>
      <c r="AL1" s="16" t="s">
        <v>206</v>
      </c>
      <c r="AM1" s="16" t="s">
        <v>207</v>
      </c>
      <c r="AN1" s="16" t="s">
        <v>199</v>
      </c>
      <c r="AO1" s="16" t="s">
        <v>220</v>
      </c>
      <c r="AP1" s="16" t="s">
        <v>199</v>
      </c>
    </row>
    <row r="2" spans="1:42">
      <c r="A2" s="10">
        <v>1</v>
      </c>
      <c r="B2" s="10">
        <v>4464</v>
      </c>
      <c r="C2" s="10" t="s">
        <v>51</v>
      </c>
      <c r="D2" s="10" t="s">
        <v>86</v>
      </c>
      <c r="E2" s="34">
        <v>27061</v>
      </c>
      <c r="F2" s="10"/>
      <c r="G2" s="10" t="s">
        <v>52</v>
      </c>
      <c r="H2" s="10" t="s">
        <v>53</v>
      </c>
      <c r="I2" s="10"/>
      <c r="J2" s="10"/>
      <c r="K2" s="28">
        <v>30</v>
      </c>
      <c r="L2" s="28">
        <v>70</v>
      </c>
      <c r="M2" s="28">
        <f>K2+L2</f>
        <v>100</v>
      </c>
      <c r="N2" s="28"/>
      <c r="O2" s="28"/>
      <c r="P2" s="10" t="s">
        <v>114</v>
      </c>
      <c r="Q2" s="10">
        <v>2</v>
      </c>
      <c r="R2" s="10"/>
      <c r="S2" s="10"/>
      <c r="T2" s="10">
        <v>7975</v>
      </c>
      <c r="U2" s="10" t="s">
        <v>33</v>
      </c>
      <c r="V2" s="10">
        <v>6000</v>
      </c>
      <c r="W2" s="10" t="s">
        <v>105</v>
      </c>
      <c r="X2" s="10">
        <v>3500</v>
      </c>
      <c r="Y2" s="10" t="s">
        <v>95</v>
      </c>
      <c r="Z2" s="10">
        <v>30</v>
      </c>
      <c r="AA2" s="10">
        <v>1914.03</v>
      </c>
      <c r="AB2" s="10">
        <v>71.53</v>
      </c>
      <c r="AC2" s="10">
        <v>0</v>
      </c>
      <c r="AD2" s="19">
        <v>157.87</v>
      </c>
      <c r="AE2" s="10">
        <v>0</v>
      </c>
      <c r="AF2" s="10">
        <v>0</v>
      </c>
      <c r="AG2" s="10">
        <v>129.11000000000001</v>
      </c>
      <c r="AH2" s="10">
        <v>25.82</v>
      </c>
      <c r="AI2" s="10">
        <f>Q2+1</f>
        <v>3</v>
      </c>
      <c r="AJ2" s="10">
        <v>240.14</v>
      </c>
      <c r="AK2" s="19">
        <f>AJ2-AD2</f>
        <v>82.269999999999982</v>
      </c>
      <c r="AL2" s="19">
        <v>82.27</v>
      </c>
      <c r="AM2" s="10">
        <f>AL2*13</f>
        <v>1069.51</v>
      </c>
      <c r="AN2" s="10"/>
      <c r="AO2" s="10">
        <f>AL2*8</f>
        <v>658.16</v>
      </c>
      <c r="AP2" s="10"/>
    </row>
    <row r="876" spans="21:21">
      <c r="U876" s="1" t="s">
        <v>101</v>
      </c>
    </row>
  </sheetData>
  <autoFilter ref="A1:AJ2">
    <filterColumn colId="12"/>
    <filterColumn colId="13"/>
    <filterColumn colId="14"/>
  </autoFilter>
  <pageMargins left="0.28000000000000003" right="0.2" top="0.74803149606299213" bottom="0.74803149606299213" header="0.33" footer="0.31496062992125984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P876"/>
  <sheetViews>
    <sheetView topLeftCell="K1" workbookViewId="0">
      <selection activeCell="AM2" sqref="AM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8" style="1" customWidth="1"/>
    <col min="4" max="4" width="2.7109375" style="1" hidden="1" customWidth="1"/>
    <col min="5" max="5" width="9" style="1" hidden="1" customWidth="1"/>
    <col min="6" max="6" width="9.28515625" style="1" hidden="1" customWidth="1"/>
    <col min="7" max="7" width="4.5703125" style="1" hidden="1" customWidth="1"/>
    <col min="8" max="8" width="26.28515625" style="1" customWidth="1"/>
    <col min="9" max="9" width="8.28515625" style="1" hidden="1" customWidth="1"/>
    <col min="10" max="10" width="7.85546875" style="1" hidden="1" customWidth="1"/>
    <col min="11" max="11" width="5.7109375" style="1" customWidth="1"/>
    <col min="12" max="13" width="6.7109375" style="1" customWidth="1"/>
    <col min="14" max="14" width="5.28515625" style="1" customWidth="1"/>
    <col min="15" max="15" width="5.42578125" style="1" customWidth="1"/>
    <col min="16" max="16" width="3.140625" style="1" bestFit="1" customWidth="1"/>
    <col min="17" max="17" width="4" style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30" width="6.140625" style="3" bestFit="1" customWidth="1"/>
    <col min="31" max="31" width="4" style="1" bestFit="1" customWidth="1"/>
    <col min="32" max="32" width="6.140625" style="1" bestFit="1" customWidth="1"/>
    <col min="33" max="33" width="6.140625" style="1" hidden="1" customWidth="1"/>
    <col min="34" max="34" width="5.28515625" style="1" hidden="1" customWidth="1"/>
    <col min="35" max="35" width="4.42578125" style="1" bestFit="1" customWidth="1"/>
    <col min="36" max="36" width="9" style="1" bestFit="1" customWidth="1"/>
    <col min="37" max="37" width="5.7109375" style="1" hidden="1" customWidth="1"/>
    <col min="38" max="38" width="10" style="3" customWidth="1"/>
    <col min="39" max="16384" width="9.140625" style="1"/>
  </cols>
  <sheetData>
    <row r="1" spans="1:42" ht="117" customHeight="1">
      <c r="A1" s="17" t="s">
        <v>213</v>
      </c>
      <c r="B1" s="17" t="s">
        <v>60</v>
      </c>
      <c r="C1" s="17" t="s">
        <v>61</v>
      </c>
      <c r="D1" s="17" t="s">
        <v>62</v>
      </c>
      <c r="E1" s="24" t="s">
        <v>63</v>
      </c>
      <c r="F1" s="24" t="s">
        <v>64</v>
      </c>
      <c r="G1" s="17" t="s">
        <v>65</v>
      </c>
      <c r="H1" s="17" t="s">
        <v>66</v>
      </c>
      <c r="I1" s="17" t="s">
        <v>195</v>
      </c>
      <c r="J1" s="17" t="s">
        <v>196</v>
      </c>
      <c r="K1" s="25" t="s">
        <v>197</v>
      </c>
      <c r="L1" s="18" t="s">
        <v>198</v>
      </c>
      <c r="M1" s="18" t="s">
        <v>201</v>
      </c>
      <c r="N1" s="18" t="s">
        <v>203</v>
      </c>
      <c r="O1" s="18" t="s">
        <v>204</v>
      </c>
      <c r="P1" s="17" t="s">
        <v>67</v>
      </c>
      <c r="Q1" s="25" t="s">
        <v>217</v>
      </c>
      <c r="R1" s="17" t="s">
        <v>68</v>
      </c>
      <c r="S1" s="17" t="s">
        <v>69</v>
      </c>
      <c r="T1" s="17" t="s">
        <v>70</v>
      </c>
      <c r="U1" s="24" t="s">
        <v>71</v>
      </c>
      <c r="V1" s="17" t="s">
        <v>72</v>
      </c>
      <c r="W1" s="24" t="s">
        <v>73</v>
      </c>
      <c r="X1" s="17" t="s">
        <v>74</v>
      </c>
      <c r="Y1" s="24" t="s">
        <v>75</v>
      </c>
      <c r="Z1" s="27" t="s">
        <v>76</v>
      </c>
      <c r="AA1" s="27" t="s">
        <v>77</v>
      </c>
      <c r="AB1" s="27" t="s">
        <v>78</v>
      </c>
      <c r="AC1" s="27" t="s">
        <v>79</v>
      </c>
      <c r="AD1" s="27" t="s">
        <v>80</v>
      </c>
      <c r="AE1" s="27" t="s">
        <v>81</v>
      </c>
      <c r="AF1" s="16" t="s">
        <v>82</v>
      </c>
      <c r="AG1" s="27" t="s">
        <v>83</v>
      </c>
      <c r="AH1" s="27" t="s">
        <v>84</v>
      </c>
      <c r="AI1" s="16" t="s">
        <v>18</v>
      </c>
      <c r="AJ1" s="16" t="s">
        <v>218</v>
      </c>
      <c r="AK1" s="14"/>
      <c r="AL1" s="16" t="s">
        <v>209</v>
      </c>
      <c r="AM1" s="16" t="s">
        <v>207</v>
      </c>
      <c r="AN1" s="16" t="s">
        <v>199</v>
      </c>
      <c r="AO1" s="16" t="s">
        <v>220</v>
      </c>
      <c r="AP1" s="16" t="s">
        <v>199</v>
      </c>
    </row>
    <row r="2" spans="1:42">
      <c r="A2" s="10">
        <v>1</v>
      </c>
      <c r="B2" s="10">
        <v>3215</v>
      </c>
      <c r="C2" s="10" t="s">
        <v>40</v>
      </c>
      <c r="D2" s="10" t="s">
        <v>86</v>
      </c>
      <c r="E2" s="34">
        <v>29434</v>
      </c>
      <c r="F2" s="10"/>
      <c r="G2" s="10" t="s">
        <v>41</v>
      </c>
      <c r="H2" s="10" t="s">
        <v>42</v>
      </c>
      <c r="I2" s="10">
        <v>30</v>
      </c>
      <c r="J2" s="10"/>
      <c r="K2" s="28">
        <v>30</v>
      </c>
      <c r="L2" s="28">
        <v>70</v>
      </c>
      <c r="M2" s="28">
        <f>SUM(K2:L2)</f>
        <v>100</v>
      </c>
      <c r="N2" s="28"/>
      <c r="O2" s="28"/>
      <c r="P2" s="10" t="s">
        <v>114</v>
      </c>
      <c r="Q2" s="10">
        <v>1</v>
      </c>
      <c r="R2" s="10"/>
      <c r="S2" s="10"/>
      <c r="T2" s="10">
        <v>8350</v>
      </c>
      <c r="U2" s="10" t="s">
        <v>43</v>
      </c>
      <c r="V2" s="10">
        <v>6000</v>
      </c>
      <c r="W2" s="10" t="s">
        <v>105</v>
      </c>
      <c r="X2" s="10">
        <v>4000</v>
      </c>
      <c r="Y2" s="10" t="s">
        <v>90</v>
      </c>
      <c r="Z2" s="10">
        <v>30</v>
      </c>
      <c r="AA2" s="10">
        <v>1914.03</v>
      </c>
      <c r="AB2" s="10">
        <v>71.53</v>
      </c>
      <c r="AC2" s="10">
        <v>0</v>
      </c>
      <c r="AD2" s="19">
        <v>77.88</v>
      </c>
      <c r="AE2" s="10">
        <v>0</v>
      </c>
      <c r="AF2" s="10">
        <v>0</v>
      </c>
      <c r="AG2" s="10">
        <v>129.11000000000001</v>
      </c>
      <c r="AH2" s="10">
        <v>0</v>
      </c>
      <c r="AI2" s="10">
        <f>Q2+1</f>
        <v>2</v>
      </c>
      <c r="AJ2" s="10">
        <v>157.87</v>
      </c>
      <c r="AK2" s="19">
        <f>AJ2-AD2</f>
        <v>79.990000000000009</v>
      </c>
      <c r="AL2" s="19">
        <v>79.989999999999995</v>
      </c>
      <c r="AM2" s="10">
        <f>AL2*13</f>
        <v>1039.8699999999999</v>
      </c>
      <c r="AN2" s="10"/>
      <c r="AO2" s="10">
        <f>AL2*8</f>
        <v>639.91999999999996</v>
      </c>
      <c r="AP2" s="10"/>
    </row>
    <row r="876" spans="21:21">
      <c r="U876" s="1" t="s">
        <v>101</v>
      </c>
    </row>
  </sheetData>
  <autoFilter ref="A1:AJ2">
    <filterColumn colId="12"/>
    <filterColumn colId="13"/>
    <filterColumn colId="14"/>
  </autoFilter>
  <pageMargins left="0.32" right="0.28999999999999998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2"/>
  <sheetViews>
    <sheetView topLeftCell="I1" workbookViewId="0">
      <selection activeCell="AN3" sqref="AN3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0.28515625" style="1" bestFit="1" customWidth="1"/>
    <col min="4" max="4" width="9.28515625" style="1" hidden="1" customWidth="1"/>
    <col min="5" max="5" width="4.5703125" style="1" hidden="1" customWidth="1"/>
    <col min="6" max="6" width="27.42578125" style="1" bestFit="1" customWidth="1"/>
    <col min="7" max="7" width="8" style="1" hidden="1" customWidth="1"/>
    <col min="8" max="8" width="8.85546875" style="1" hidden="1" customWidth="1"/>
    <col min="9" max="9" width="5.7109375" style="4" customWidth="1"/>
    <col min="10" max="10" width="5.85546875" style="4" customWidth="1"/>
    <col min="11" max="11" width="6.28515625" style="4" customWidth="1"/>
    <col min="12" max="12" width="4.7109375" style="8" customWidth="1"/>
    <col min="13" max="13" width="5.28515625" style="8" customWidth="1"/>
    <col min="14" max="14" width="16.5703125" style="5" hidden="1" customWidth="1"/>
    <col min="15" max="15" width="3.140625" style="1" bestFit="1" customWidth="1"/>
    <col min="16" max="16" width="4.14062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4" style="1" bestFit="1" customWidth="1"/>
    <col min="31" max="31" width="4.140625" style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7.7109375" style="1" customWidth="1"/>
    <col min="36" max="36" width="7" style="1" hidden="1" customWidth="1"/>
    <col min="37" max="37" width="6.7109375" style="3" customWidth="1"/>
    <col min="38" max="38" width="7.5703125" style="3" customWidth="1"/>
    <col min="39" max="39" width="11" style="3" customWidth="1"/>
    <col min="40" max="40" width="9.140625" style="3"/>
    <col min="41" max="41" width="10.5703125" style="1" customWidth="1"/>
    <col min="42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25" t="s">
        <v>198</v>
      </c>
      <c r="K1" s="25" t="s">
        <v>201</v>
      </c>
      <c r="L1" s="26" t="s">
        <v>203</v>
      </c>
      <c r="M1" s="26" t="s">
        <v>204</v>
      </c>
      <c r="N1" s="18" t="s">
        <v>199</v>
      </c>
      <c r="O1" s="17" t="s">
        <v>67</v>
      </c>
      <c r="P1" s="25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16" t="s">
        <v>206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49</v>
      </c>
      <c r="B2" s="10">
        <v>1670</v>
      </c>
      <c r="C2" s="10" t="s">
        <v>186</v>
      </c>
      <c r="D2" s="10"/>
      <c r="E2" s="10" t="s">
        <v>187</v>
      </c>
      <c r="F2" s="10" t="s">
        <v>188</v>
      </c>
      <c r="G2" s="10"/>
      <c r="H2" s="10">
        <v>225</v>
      </c>
      <c r="I2" s="28">
        <f>2/12*H2</f>
        <v>37.5</v>
      </c>
      <c r="J2" s="28">
        <v>55</v>
      </c>
      <c r="K2" s="28">
        <f>I2+J2</f>
        <v>92.5</v>
      </c>
      <c r="L2" s="29"/>
      <c r="M2" s="29"/>
      <c r="N2" s="23"/>
      <c r="O2" s="10" t="s">
        <v>157</v>
      </c>
      <c r="P2" s="10">
        <v>2</v>
      </c>
      <c r="Q2" s="10"/>
      <c r="R2" s="10">
        <v>50</v>
      </c>
      <c r="S2" s="10">
        <v>4570</v>
      </c>
      <c r="T2" s="10" t="s">
        <v>171</v>
      </c>
      <c r="U2" s="10">
        <v>5000</v>
      </c>
      <c r="V2" s="10" t="s">
        <v>99</v>
      </c>
      <c r="W2" s="10">
        <v>1500</v>
      </c>
      <c r="X2" s="10" t="s">
        <v>153</v>
      </c>
      <c r="Y2" s="10">
        <v>30</v>
      </c>
      <c r="Z2" s="10">
        <v>719.41</v>
      </c>
      <c r="AA2" s="10">
        <v>20.27</v>
      </c>
      <c r="AB2" s="10">
        <v>0</v>
      </c>
      <c r="AC2" s="19">
        <v>43.43</v>
      </c>
      <c r="AD2" s="10">
        <v>0</v>
      </c>
      <c r="AE2" s="10">
        <v>0</v>
      </c>
      <c r="AF2" s="10">
        <v>0</v>
      </c>
      <c r="AG2" s="10">
        <v>0</v>
      </c>
      <c r="AH2" s="10">
        <f>P2+1</f>
        <v>3</v>
      </c>
      <c r="AI2" s="10">
        <v>114.76</v>
      </c>
      <c r="AJ2" s="19">
        <f>AI2-AC2</f>
        <v>71.330000000000013</v>
      </c>
      <c r="AK2" s="19">
        <v>27.9</v>
      </c>
      <c r="AL2" s="19">
        <f>AK2*13</f>
        <v>362.7</v>
      </c>
      <c r="AM2" s="21"/>
      <c r="AN2" s="19">
        <f>AK2*8</f>
        <v>223.2</v>
      </c>
      <c r="AO2" s="23"/>
    </row>
    <row r="3" spans="1:41">
      <c r="A3" s="10">
        <v>50</v>
      </c>
      <c r="B3" s="10">
        <v>3190</v>
      </c>
      <c r="C3" s="10" t="s">
        <v>230</v>
      </c>
      <c r="D3" s="10"/>
      <c r="E3" s="10" t="s">
        <v>229</v>
      </c>
      <c r="F3" s="10" t="s">
        <v>228</v>
      </c>
      <c r="G3" s="10">
        <v>45</v>
      </c>
      <c r="H3" s="10"/>
      <c r="I3" s="28">
        <v>45</v>
      </c>
      <c r="J3" s="28">
        <v>44</v>
      </c>
      <c r="K3" s="28">
        <f>I3+J3</f>
        <v>89</v>
      </c>
      <c r="L3" s="29">
        <v>101</v>
      </c>
      <c r="M3" s="29"/>
      <c r="N3" s="23"/>
      <c r="O3" s="10" t="s">
        <v>157</v>
      </c>
      <c r="P3" s="10">
        <v>4</v>
      </c>
      <c r="Q3" s="10"/>
      <c r="R3" s="10"/>
      <c r="S3" s="10">
        <v>5305</v>
      </c>
      <c r="T3" s="10" t="s">
        <v>227</v>
      </c>
      <c r="U3" s="10">
        <v>7000</v>
      </c>
      <c r="V3" s="10" t="s">
        <v>226</v>
      </c>
      <c r="W3" s="10">
        <v>2500</v>
      </c>
      <c r="X3" s="10" t="s">
        <v>103</v>
      </c>
      <c r="Y3" s="10">
        <v>30</v>
      </c>
      <c r="Z3" s="10">
        <v>1438.81</v>
      </c>
      <c r="AA3" s="10">
        <v>40.54</v>
      </c>
      <c r="AB3" s="10">
        <v>0</v>
      </c>
      <c r="AC3" s="19">
        <v>147.94</v>
      </c>
      <c r="AD3" s="10">
        <v>0</v>
      </c>
      <c r="AE3" s="10">
        <v>0</v>
      </c>
      <c r="AF3" s="10">
        <v>0</v>
      </c>
      <c r="AG3" s="10">
        <v>0</v>
      </c>
      <c r="AH3" s="10">
        <f>P3+1</f>
        <v>5</v>
      </c>
      <c r="AI3" s="10">
        <v>181.81</v>
      </c>
      <c r="AJ3" s="19">
        <f>AI3-AC3</f>
        <v>33.870000000000005</v>
      </c>
      <c r="AK3" s="19">
        <v>33.869999999999997</v>
      </c>
      <c r="AL3" s="19">
        <f>AK3*13</f>
        <v>440.30999999999995</v>
      </c>
      <c r="AM3" s="21"/>
      <c r="AN3" s="19">
        <f>AK3*8</f>
        <v>270.95999999999998</v>
      </c>
      <c r="AO3" s="23"/>
    </row>
    <row r="4" spans="1:41">
      <c r="AJ4" s="3"/>
      <c r="AL4" s="3">
        <f>SUM(AL2:AL3)</f>
        <v>803.01</v>
      </c>
    </row>
    <row r="5" spans="1:41">
      <c r="AJ5" s="3"/>
    </row>
    <row r="6" spans="1:41">
      <c r="AJ6" s="3"/>
    </row>
    <row r="7" spans="1:41">
      <c r="AJ7" s="3"/>
    </row>
    <row r="8" spans="1:41">
      <c r="AJ8" s="3"/>
    </row>
    <row r="9" spans="1:41">
      <c r="AJ9" s="3"/>
    </row>
    <row r="10" spans="1:41">
      <c r="AJ10" s="3"/>
    </row>
    <row r="11" spans="1:41">
      <c r="AJ11" s="3"/>
    </row>
    <row r="12" spans="1:41">
      <c r="AJ12" s="3"/>
    </row>
  </sheetData>
  <autoFilter ref="B1:AI12">
    <filterColumn colId="8"/>
    <filterColumn colId="9"/>
    <filterColumn colId="10"/>
    <filterColumn colId="11"/>
  </autoFilter>
  <sortState ref="A2:AN98">
    <sortCondition descending="1" ref="K2:K98"/>
    <sortCondition descending="1" ref="L2:L98"/>
    <sortCondition descending="1" ref="M2:M98"/>
  </sortState>
  <pageMargins left="0.23" right="0.17" top="0.56000000000000005" bottom="0.37" header="0.31496062992125984" footer="0.31496062992125984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691"/>
  <sheetViews>
    <sheetView topLeftCell="I1" workbookViewId="0">
      <selection activeCell="AM2" sqref="AM2"/>
    </sheetView>
  </sheetViews>
  <sheetFormatPr defaultRowHeight="11.25"/>
  <cols>
    <col min="1" max="1" width="4" style="1" customWidth="1"/>
    <col min="2" max="2" width="4.7109375" style="1" bestFit="1" customWidth="1"/>
    <col min="3" max="3" width="20.28515625" style="1" bestFit="1" customWidth="1"/>
    <col min="4" max="4" width="9.28515625" style="1" hidden="1" customWidth="1"/>
    <col min="5" max="5" width="4.5703125" style="1" hidden="1" customWidth="1"/>
    <col min="6" max="6" width="20.28515625" style="1" bestFit="1" customWidth="1"/>
    <col min="7" max="8" width="7.28515625" style="1" hidden="1" customWidth="1"/>
    <col min="9" max="9" width="7.140625" style="4" customWidth="1"/>
    <col min="10" max="10" width="7.140625" style="1" customWidth="1"/>
    <col min="11" max="11" width="6.85546875" style="1" customWidth="1"/>
    <col min="12" max="12" width="5.140625" style="8" customWidth="1"/>
    <col min="13" max="13" width="4.7109375" style="8" customWidth="1"/>
    <col min="14" max="14" width="3.140625" style="1" bestFit="1" customWidth="1"/>
    <col min="15" max="15" width="2.7109375" style="1" bestFit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28" width="6.140625" style="3" bestFit="1" customWidth="1"/>
    <col min="29" max="29" width="4" style="1" bestFit="1" customWidth="1"/>
    <col min="30" max="30" width="6.140625" style="1" bestFit="1" customWidth="1"/>
    <col min="31" max="31" width="6.140625" style="1" hidden="1" customWidth="1"/>
    <col min="32" max="32" width="5.28515625" style="1" hidden="1" customWidth="1"/>
    <col min="33" max="33" width="4.42578125" style="1" bestFit="1" customWidth="1"/>
    <col min="34" max="34" width="6.5703125" style="1" customWidth="1"/>
    <col min="35" max="35" width="7" style="1" hidden="1" customWidth="1"/>
    <col min="36" max="36" width="6" style="3" customWidth="1"/>
    <col min="37" max="37" width="8.7109375" style="1" bestFit="1" customWidth="1"/>
    <col min="38" max="38" width="11.140625" style="1" customWidth="1"/>
    <col min="39" max="16384" width="9.140625" style="1"/>
  </cols>
  <sheetData>
    <row r="1" spans="1:40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24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18" t="s">
        <v>201</v>
      </c>
      <c r="L1" s="26" t="s">
        <v>203</v>
      </c>
      <c r="M1" s="26" t="s">
        <v>204</v>
      </c>
      <c r="N1" s="17" t="s">
        <v>67</v>
      </c>
      <c r="O1" s="17" t="s">
        <v>217</v>
      </c>
      <c r="P1" s="17" t="s">
        <v>68</v>
      </c>
      <c r="Q1" s="17" t="s">
        <v>69</v>
      </c>
      <c r="R1" s="17" t="s">
        <v>70</v>
      </c>
      <c r="S1" s="24" t="s">
        <v>71</v>
      </c>
      <c r="T1" s="17" t="s">
        <v>72</v>
      </c>
      <c r="U1" s="24" t="s">
        <v>73</v>
      </c>
      <c r="V1" s="17" t="s">
        <v>74</v>
      </c>
      <c r="W1" s="24" t="s">
        <v>75</v>
      </c>
      <c r="X1" s="27" t="s">
        <v>76</v>
      </c>
      <c r="Y1" s="27" t="s">
        <v>77</v>
      </c>
      <c r="Z1" s="27" t="s">
        <v>78</v>
      </c>
      <c r="AA1" s="27" t="s">
        <v>79</v>
      </c>
      <c r="AB1" s="27" t="s">
        <v>80</v>
      </c>
      <c r="AC1" s="27" t="s">
        <v>81</v>
      </c>
      <c r="AD1" s="16" t="s">
        <v>82</v>
      </c>
      <c r="AE1" s="27" t="s">
        <v>83</v>
      </c>
      <c r="AF1" s="27" t="s">
        <v>84</v>
      </c>
      <c r="AG1" s="16" t="s">
        <v>18</v>
      </c>
      <c r="AH1" s="16" t="s">
        <v>218</v>
      </c>
      <c r="AI1" s="14"/>
      <c r="AJ1" s="16" t="s">
        <v>206</v>
      </c>
      <c r="AK1" s="16" t="s">
        <v>207</v>
      </c>
      <c r="AL1" s="16" t="s">
        <v>199</v>
      </c>
      <c r="AM1" s="16" t="s">
        <v>220</v>
      </c>
      <c r="AN1" s="16" t="s">
        <v>199</v>
      </c>
    </row>
    <row r="2" spans="1:40">
      <c r="A2" s="10">
        <v>97</v>
      </c>
      <c r="B2" s="10">
        <v>1871</v>
      </c>
      <c r="C2" s="10" t="s">
        <v>189</v>
      </c>
      <c r="D2" s="10"/>
      <c r="E2" s="10" t="s">
        <v>140</v>
      </c>
      <c r="F2" s="10" t="s">
        <v>141</v>
      </c>
      <c r="G2" s="10"/>
      <c r="H2" s="10">
        <v>215</v>
      </c>
      <c r="I2" s="28">
        <f t="shared" ref="I2:I4" si="0">1.8/12*H2</f>
        <v>32.25</v>
      </c>
      <c r="J2" s="28">
        <v>60</v>
      </c>
      <c r="K2" s="28">
        <f t="shared" ref="K2:K4" si="1">I2+J2</f>
        <v>92.25</v>
      </c>
      <c r="L2" s="29"/>
      <c r="M2" s="29"/>
      <c r="N2" s="10" t="s">
        <v>139</v>
      </c>
      <c r="O2" s="10">
        <v>1</v>
      </c>
      <c r="P2" s="10"/>
      <c r="Q2" s="10"/>
      <c r="R2" s="10">
        <v>6595</v>
      </c>
      <c r="S2" s="10" t="s">
        <v>181</v>
      </c>
      <c r="T2" s="10">
        <v>5000</v>
      </c>
      <c r="U2" s="10" t="s">
        <v>99</v>
      </c>
      <c r="V2" s="10">
        <v>3250</v>
      </c>
      <c r="W2" s="10" t="s">
        <v>91</v>
      </c>
      <c r="X2" s="10">
        <v>30</v>
      </c>
      <c r="Y2" s="10">
        <v>1523.27</v>
      </c>
      <c r="Z2" s="10">
        <v>9.5500000000000007</v>
      </c>
      <c r="AA2" s="10">
        <v>0</v>
      </c>
      <c r="AB2" s="19">
        <v>47.9</v>
      </c>
      <c r="AC2" s="10">
        <v>0</v>
      </c>
      <c r="AD2" s="10">
        <v>0</v>
      </c>
      <c r="AE2" s="10">
        <v>0</v>
      </c>
      <c r="AF2" s="10">
        <v>0</v>
      </c>
      <c r="AG2" s="10">
        <f t="shared" ref="AG2:AG4" si="2">O2+1</f>
        <v>2</v>
      </c>
      <c r="AH2" s="10">
        <v>94.62</v>
      </c>
      <c r="AI2" s="19">
        <f t="shared" ref="AI2:AI4" si="3">AH2-AB2</f>
        <v>46.720000000000006</v>
      </c>
      <c r="AJ2" s="19">
        <v>46.72</v>
      </c>
      <c r="AK2" s="10">
        <f t="shared" ref="AK2:AK4" si="4">AJ2*13</f>
        <v>607.36</v>
      </c>
      <c r="AL2" s="10"/>
      <c r="AM2" s="10">
        <f>AJ2*8</f>
        <v>373.76</v>
      </c>
      <c r="AN2" s="10"/>
    </row>
    <row r="3" spans="1:40">
      <c r="A3" s="10">
        <v>98</v>
      </c>
      <c r="B3" s="10">
        <v>5231</v>
      </c>
      <c r="C3" s="10" t="s">
        <v>0</v>
      </c>
      <c r="D3" s="10"/>
      <c r="E3" s="10" t="s">
        <v>140</v>
      </c>
      <c r="F3" s="10" t="s">
        <v>141</v>
      </c>
      <c r="G3" s="10"/>
      <c r="H3" s="10">
        <v>213</v>
      </c>
      <c r="I3" s="28">
        <f t="shared" si="0"/>
        <v>31.95</v>
      </c>
      <c r="J3" s="28">
        <v>60</v>
      </c>
      <c r="K3" s="28">
        <f t="shared" si="1"/>
        <v>91.95</v>
      </c>
      <c r="L3" s="29"/>
      <c r="M3" s="29"/>
      <c r="N3" s="10" t="s">
        <v>139</v>
      </c>
      <c r="O3" s="10">
        <v>1</v>
      </c>
      <c r="P3" s="10"/>
      <c r="Q3" s="10"/>
      <c r="R3" s="10">
        <v>8005</v>
      </c>
      <c r="S3" s="10" t="s">
        <v>49</v>
      </c>
      <c r="T3" s="10">
        <v>6000</v>
      </c>
      <c r="U3" s="10" t="s">
        <v>105</v>
      </c>
      <c r="V3" s="10">
        <v>2750</v>
      </c>
      <c r="W3" s="10" t="s">
        <v>101</v>
      </c>
      <c r="X3" s="10">
        <v>30</v>
      </c>
      <c r="Y3" s="10">
        <v>1523.27</v>
      </c>
      <c r="Z3" s="10">
        <v>9.5500000000000007</v>
      </c>
      <c r="AA3" s="10">
        <v>0</v>
      </c>
      <c r="AB3" s="19">
        <v>47.9</v>
      </c>
      <c r="AC3" s="10">
        <v>0</v>
      </c>
      <c r="AD3" s="10">
        <v>0</v>
      </c>
      <c r="AE3" s="10">
        <v>0</v>
      </c>
      <c r="AF3" s="10">
        <v>0</v>
      </c>
      <c r="AG3" s="10">
        <f t="shared" si="2"/>
        <v>2</v>
      </c>
      <c r="AH3" s="10">
        <v>94.62</v>
      </c>
      <c r="AI3" s="19">
        <f t="shared" si="3"/>
        <v>46.720000000000006</v>
      </c>
      <c r="AJ3" s="19">
        <v>46.72</v>
      </c>
      <c r="AK3" s="10">
        <f t="shared" si="4"/>
        <v>607.36</v>
      </c>
      <c r="AL3" s="10"/>
      <c r="AM3" s="10">
        <f t="shared" ref="AM3:AM4" si="5">AJ3*8</f>
        <v>373.76</v>
      </c>
      <c r="AN3" s="10"/>
    </row>
    <row r="4" spans="1:40">
      <c r="A4" s="10">
        <v>99</v>
      </c>
      <c r="B4" s="10">
        <v>5236</v>
      </c>
      <c r="C4" s="10" t="s">
        <v>1</v>
      </c>
      <c r="D4" s="10"/>
      <c r="E4" s="10" t="s">
        <v>140</v>
      </c>
      <c r="F4" s="10" t="s">
        <v>141</v>
      </c>
      <c r="G4" s="10"/>
      <c r="H4" s="10">
        <v>213</v>
      </c>
      <c r="I4" s="28">
        <f t="shared" si="0"/>
        <v>31.95</v>
      </c>
      <c r="J4" s="28">
        <v>60</v>
      </c>
      <c r="K4" s="28">
        <f t="shared" si="1"/>
        <v>91.95</v>
      </c>
      <c r="L4" s="29"/>
      <c r="M4" s="29"/>
      <c r="N4" s="10" t="s">
        <v>139</v>
      </c>
      <c r="O4" s="10">
        <v>1</v>
      </c>
      <c r="P4" s="10"/>
      <c r="Q4" s="10"/>
      <c r="R4" s="10">
        <v>5201</v>
      </c>
      <c r="S4" s="10" t="s">
        <v>47</v>
      </c>
      <c r="T4" s="10">
        <v>3500</v>
      </c>
      <c r="U4" s="10" t="s">
        <v>170</v>
      </c>
      <c r="V4" s="10">
        <v>2500</v>
      </c>
      <c r="W4" s="10" t="s">
        <v>103</v>
      </c>
      <c r="X4" s="10">
        <v>30</v>
      </c>
      <c r="Y4" s="10">
        <v>1523.27</v>
      </c>
      <c r="Z4" s="10">
        <v>9.5500000000000007</v>
      </c>
      <c r="AA4" s="10">
        <v>0</v>
      </c>
      <c r="AB4" s="19">
        <v>47.9</v>
      </c>
      <c r="AC4" s="10">
        <v>0</v>
      </c>
      <c r="AD4" s="10">
        <v>0</v>
      </c>
      <c r="AE4" s="10">
        <v>0</v>
      </c>
      <c r="AF4" s="10">
        <v>0</v>
      </c>
      <c r="AG4" s="10">
        <f t="shared" si="2"/>
        <v>2</v>
      </c>
      <c r="AH4" s="10">
        <v>94.62</v>
      </c>
      <c r="AI4" s="19">
        <f t="shared" si="3"/>
        <v>46.720000000000006</v>
      </c>
      <c r="AJ4" s="19">
        <v>46.72</v>
      </c>
      <c r="AK4" s="10">
        <f t="shared" si="4"/>
        <v>607.36</v>
      </c>
      <c r="AL4" s="10"/>
      <c r="AM4" s="10">
        <f t="shared" si="5"/>
        <v>373.76</v>
      </c>
      <c r="AN4" s="10"/>
    </row>
    <row r="5" spans="1:40">
      <c r="AK5" s="1">
        <f>SUM(AK2:AK4)</f>
        <v>1822.08</v>
      </c>
    </row>
    <row r="691" spans="16:16">
      <c r="P691" s="1" t="s">
        <v>101</v>
      </c>
    </row>
  </sheetData>
  <autoFilter ref="B1:AH4">
    <filterColumn colId="9"/>
    <filterColumn colId="10"/>
    <filterColumn colId="11"/>
  </autoFilter>
  <sortState ref="A2:AM160">
    <sortCondition descending="1" ref="K2:K160"/>
    <sortCondition descending="1" ref="L2:L160"/>
    <sortCondition descending="1" ref="M2:M160"/>
  </sortState>
  <pageMargins left="0.42" right="0.2" top="0.51" bottom="0.32" header="0.49" footer="0.4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2"/>
  <sheetViews>
    <sheetView topLeftCell="I1" workbookViewId="0">
      <selection activeCell="AN2" sqref="AN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21.7109375" style="1" bestFit="1" customWidth="1"/>
    <col min="4" max="4" width="9.28515625" style="1" hidden="1" customWidth="1"/>
    <col min="5" max="5" width="4.5703125" style="1" hidden="1" customWidth="1"/>
    <col min="6" max="6" width="28.42578125" style="1" bestFit="1" customWidth="1"/>
    <col min="7" max="8" width="7.28515625" style="1" hidden="1" customWidth="1"/>
    <col min="9" max="9" width="6.28515625" style="4" customWidth="1"/>
    <col min="10" max="10" width="6" style="4" customWidth="1"/>
    <col min="11" max="11" width="6.28515625" style="4" customWidth="1"/>
    <col min="12" max="12" width="4.85546875" style="8" customWidth="1"/>
    <col min="13" max="13" width="4.28515625" style="8" customWidth="1"/>
    <col min="14" max="14" width="12.7109375" style="6" hidden="1" customWidth="1"/>
    <col min="15" max="15" width="3.140625" style="1" bestFit="1" customWidth="1"/>
    <col min="16" max="16" width="3.7109375" style="1" customWidth="1"/>
    <col min="17" max="17" width="5" style="1" hidden="1" customWidth="1"/>
    <col min="18" max="18" width="5.28515625" style="1" hidden="1" customWidth="1"/>
    <col min="19" max="19" width="4.42578125" style="1" hidden="1" customWidth="1"/>
    <col min="20" max="20" width="26" style="1" hidden="1" customWidth="1"/>
    <col min="21" max="21" width="4.42578125" style="1" hidden="1" customWidth="1"/>
    <col min="22" max="22" width="20.7109375" style="1" hidden="1" customWidth="1"/>
    <col min="23" max="23" width="4.42578125" style="1" hidden="1" customWidth="1"/>
    <col min="24" max="24" width="20.140625" style="1" hidden="1" customWidth="1"/>
    <col min="25" max="25" width="2.7109375" style="1" hidden="1" customWidth="1"/>
    <col min="26" max="26" width="7" style="1" hidden="1" customWidth="1"/>
    <col min="27" max="27" width="5.28515625" style="1" hidden="1" customWidth="1"/>
    <col min="28" max="28" width="6.140625" style="1" hidden="1" customWidth="1"/>
    <col min="29" max="29" width="6.140625" style="3" bestFit="1" customWidth="1"/>
    <col min="30" max="30" width="3.140625" style="1" customWidth="1"/>
    <col min="31" max="31" width="4.140625" style="1" customWidth="1"/>
    <col min="32" max="32" width="6.140625" style="1" hidden="1" customWidth="1"/>
    <col min="33" max="33" width="5.28515625" style="1" hidden="1" customWidth="1"/>
    <col min="34" max="34" width="4.42578125" style="1" bestFit="1" customWidth="1"/>
    <col min="35" max="35" width="6.140625" style="1" customWidth="1"/>
    <col min="36" max="36" width="7" style="1" hidden="1" customWidth="1"/>
    <col min="37" max="37" width="6" style="3" customWidth="1"/>
    <col min="38" max="38" width="7.85546875" style="1" customWidth="1"/>
    <col min="39" max="39" width="13" style="1" customWidth="1"/>
    <col min="40" max="40" width="9.140625" style="1"/>
    <col min="41" max="41" width="11.5703125" style="1" customWidth="1"/>
    <col min="42" max="16384" width="9.140625" style="1"/>
  </cols>
  <sheetData>
    <row r="1" spans="1:41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6" t="s">
        <v>203</v>
      </c>
      <c r="M1" s="26" t="s">
        <v>204</v>
      </c>
      <c r="N1" s="25" t="s">
        <v>199</v>
      </c>
      <c r="O1" s="17" t="s">
        <v>67</v>
      </c>
      <c r="P1" s="18" t="s">
        <v>217</v>
      </c>
      <c r="Q1" s="17" t="s">
        <v>68</v>
      </c>
      <c r="R1" s="17" t="s">
        <v>69</v>
      </c>
      <c r="S1" s="17" t="s">
        <v>70</v>
      </c>
      <c r="T1" s="24" t="s">
        <v>71</v>
      </c>
      <c r="U1" s="17" t="s">
        <v>72</v>
      </c>
      <c r="V1" s="24" t="s">
        <v>73</v>
      </c>
      <c r="W1" s="17" t="s">
        <v>74</v>
      </c>
      <c r="X1" s="24" t="s">
        <v>75</v>
      </c>
      <c r="Y1" s="27" t="s">
        <v>76</v>
      </c>
      <c r="Z1" s="27" t="s">
        <v>77</v>
      </c>
      <c r="AA1" s="27" t="s">
        <v>78</v>
      </c>
      <c r="AB1" s="27" t="s">
        <v>79</v>
      </c>
      <c r="AC1" s="27" t="s">
        <v>80</v>
      </c>
      <c r="AD1" s="27" t="s">
        <v>81</v>
      </c>
      <c r="AE1" s="16" t="s">
        <v>82</v>
      </c>
      <c r="AF1" s="27" t="s">
        <v>83</v>
      </c>
      <c r="AG1" s="27" t="s">
        <v>84</v>
      </c>
      <c r="AH1" s="16" t="s">
        <v>18</v>
      </c>
      <c r="AI1" s="16" t="s">
        <v>218</v>
      </c>
      <c r="AJ1" s="14"/>
      <c r="AK1" s="16" t="s">
        <v>206</v>
      </c>
      <c r="AL1" s="16" t="s">
        <v>207</v>
      </c>
      <c r="AM1" s="16" t="s">
        <v>199</v>
      </c>
      <c r="AN1" s="16" t="s">
        <v>220</v>
      </c>
      <c r="AO1" s="16" t="s">
        <v>199</v>
      </c>
    </row>
    <row r="2" spans="1:41">
      <c r="A2" s="10">
        <v>32</v>
      </c>
      <c r="B2" s="10">
        <v>813</v>
      </c>
      <c r="C2" s="14" t="s">
        <v>165</v>
      </c>
      <c r="D2" s="10"/>
      <c r="E2" s="10" t="s">
        <v>158</v>
      </c>
      <c r="F2" s="10" t="s">
        <v>159</v>
      </c>
      <c r="G2" s="10"/>
      <c r="H2" s="10">
        <v>247</v>
      </c>
      <c r="I2" s="28">
        <f t="shared" ref="I2" si="0">1.8/12*H2</f>
        <v>37.049999999999997</v>
      </c>
      <c r="J2" s="28">
        <v>60</v>
      </c>
      <c r="K2" s="28">
        <f t="shared" ref="K2" si="1">I2+J2</f>
        <v>97.05</v>
      </c>
      <c r="L2" s="29">
        <v>60</v>
      </c>
      <c r="M2" s="29"/>
      <c r="N2" s="30"/>
      <c r="O2" s="10" t="s">
        <v>139</v>
      </c>
      <c r="P2" s="10">
        <v>1</v>
      </c>
      <c r="Q2" s="10"/>
      <c r="R2" s="10"/>
      <c r="S2" s="10">
        <v>5890</v>
      </c>
      <c r="T2" s="10" t="s">
        <v>116</v>
      </c>
      <c r="U2" s="10">
        <v>4500</v>
      </c>
      <c r="V2" s="10" t="s">
        <v>88</v>
      </c>
      <c r="W2" s="10">
        <v>2750</v>
      </c>
      <c r="X2" s="10" t="s">
        <v>101</v>
      </c>
      <c r="Y2" s="10">
        <v>30</v>
      </c>
      <c r="Z2" s="10">
        <v>1523.27</v>
      </c>
      <c r="AA2" s="10">
        <v>9.5500000000000007</v>
      </c>
      <c r="AB2" s="10">
        <v>0</v>
      </c>
      <c r="AC2" s="19">
        <v>47.9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" si="2">P2+1</f>
        <v>2</v>
      </c>
      <c r="AI2" s="10">
        <v>94.62</v>
      </c>
      <c r="AJ2" s="19">
        <f t="shared" ref="AJ2" si="3">AI2-AC2</f>
        <v>46.720000000000006</v>
      </c>
      <c r="AK2" s="19">
        <v>46.72</v>
      </c>
      <c r="AL2" s="10">
        <f t="shared" ref="AL2" si="4">AK2*13</f>
        <v>607.36</v>
      </c>
      <c r="AM2" s="10"/>
      <c r="AN2" s="10">
        <f>AK2*8</f>
        <v>373.76</v>
      </c>
      <c r="AO2" s="10"/>
    </row>
  </sheetData>
  <autoFilter ref="B1:AI2">
    <filterColumn colId="8"/>
    <filterColumn colId="9"/>
    <filterColumn colId="10"/>
    <filterColumn colId="11"/>
    <filterColumn colId="12"/>
  </autoFilter>
  <sortState ref="A2:AN56">
    <sortCondition descending="1" ref="K2:K56"/>
    <sortCondition descending="1" ref="L2:L56"/>
    <sortCondition descending="1" ref="M2:M56"/>
  </sortState>
  <pageMargins left="0.39370078740157483" right="0.15748031496062992" top="0.74803149606299213" bottom="0.38" header="0.27559055118110237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58"/>
  <sheetViews>
    <sheetView topLeftCell="F1" workbookViewId="0">
      <selection activeCell="AM2" sqref="AM2"/>
    </sheetView>
  </sheetViews>
  <sheetFormatPr defaultRowHeight="11.25"/>
  <cols>
    <col min="1" max="1" width="2.7109375" style="1" bestFit="1" customWidth="1"/>
    <col min="2" max="2" width="4.7109375" style="1" bestFit="1" customWidth="1"/>
    <col min="3" max="3" width="19.28515625" style="1" bestFit="1" customWidth="1"/>
    <col min="4" max="4" width="9.28515625" style="1" hidden="1" customWidth="1"/>
    <col min="5" max="5" width="4.5703125" style="1" hidden="1" customWidth="1"/>
    <col min="6" max="6" width="21.7109375" style="1" bestFit="1" customWidth="1"/>
    <col min="7" max="7" width="8.5703125" style="1" hidden="1" customWidth="1"/>
    <col min="8" max="8" width="8.28515625" style="1" hidden="1" customWidth="1"/>
    <col min="9" max="10" width="5.85546875" style="1" customWidth="1"/>
    <col min="11" max="11" width="6.140625" style="1" customWidth="1"/>
    <col min="12" max="12" width="4.5703125" style="8" customWidth="1"/>
    <col min="13" max="13" width="5.28515625" style="8" customWidth="1"/>
    <col min="14" max="14" width="3.140625" style="1" bestFit="1" customWidth="1"/>
    <col min="15" max="15" width="3.2851562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28" width="6.140625" style="3" bestFit="1" customWidth="1"/>
    <col min="29" max="29" width="4" style="1" bestFit="1" customWidth="1"/>
    <col min="30" max="30" width="6.140625" style="1" bestFit="1" customWidth="1"/>
    <col min="31" max="31" width="6.140625" style="1" hidden="1" customWidth="1"/>
    <col min="32" max="32" width="5.28515625" style="1" hidden="1" customWidth="1"/>
    <col min="33" max="33" width="4.42578125" style="1" bestFit="1" customWidth="1"/>
    <col min="34" max="34" width="7" style="1" customWidth="1"/>
    <col min="35" max="35" width="5.7109375" style="1" hidden="1" customWidth="1"/>
    <col min="36" max="36" width="7.7109375" style="3" customWidth="1"/>
    <col min="37" max="37" width="7.28515625" style="1" customWidth="1"/>
    <col min="38" max="38" width="8.140625" style="1" customWidth="1"/>
    <col min="39" max="39" width="7.42578125" style="1" customWidth="1"/>
    <col min="40" max="40" width="8" style="1" customWidth="1"/>
    <col min="41" max="16384" width="9.140625" style="1"/>
  </cols>
  <sheetData>
    <row r="1" spans="1:40" s="12" customFormat="1" ht="117" customHeight="1">
      <c r="A1" s="31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18" t="s">
        <v>201</v>
      </c>
      <c r="L1" s="26" t="s">
        <v>203</v>
      </c>
      <c r="M1" s="26" t="s">
        <v>204</v>
      </c>
      <c r="N1" s="17" t="s">
        <v>67</v>
      </c>
      <c r="O1" s="25" t="s">
        <v>217</v>
      </c>
      <c r="P1" s="17" t="s">
        <v>68</v>
      </c>
      <c r="Q1" s="17" t="s">
        <v>69</v>
      </c>
      <c r="R1" s="17" t="s">
        <v>70</v>
      </c>
      <c r="S1" s="24" t="s">
        <v>71</v>
      </c>
      <c r="T1" s="17" t="s">
        <v>72</v>
      </c>
      <c r="U1" s="24" t="s">
        <v>73</v>
      </c>
      <c r="V1" s="17" t="s">
        <v>74</v>
      </c>
      <c r="W1" s="24" t="s">
        <v>75</v>
      </c>
      <c r="X1" s="27" t="s">
        <v>76</v>
      </c>
      <c r="Y1" s="27" t="s">
        <v>77</v>
      </c>
      <c r="Z1" s="27" t="s">
        <v>78</v>
      </c>
      <c r="AA1" s="27" t="s">
        <v>79</v>
      </c>
      <c r="AB1" s="27" t="s">
        <v>80</v>
      </c>
      <c r="AC1" s="27" t="s">
        <v>81</v>
      </c>
      <c r="AD1" s="16" t="s">
        <v>82</v>
      </c>
      <c r="AE1" s="27" t="s">
        <v>83</v>
      </c>
      <c r="AF1" s="27" t="s">
        <v>84</v>
      </c>
      <c r="AG1" s="16" t="s">
        <v>18</v>
      </c>
      <c r="AH1" s="16" t="s">
        <v>218</v>
      </c>
      <c r="AI1" s="14"/>
      <c r="AJ1" s="16" t="s">
        <v>206</v>
      </c>
      <c r="AK1" s="16" t="s">
        <v>207</v>
      </c>
      <c r="AL1" s="16" t="s">
        <v>199</v>
      </c>
      <c r="AM1" s="16" t="s">
        <v>220</v>
      </c>
      <c r="AN1" s="16" t="s">
        <v>199</v>
      </c>
    </row>
    <row r="2" spans="1:40">
      <c r="A2" s="10">
        <v>8</v>
      </c>
      <c r="B2" s="10">
        <v>2921</v>
      </c>
      <c r="C2" s="10" t="s">
        <v>185</v>
      </c>
      <c r="D2" s="10"/>
      <c r="E2" s="10" t="s">
        <v>166</v>
      </c>
      <c r="F2" s="10" t="s">
        <v>167</v>
      </c>
      <c r="G2" s="10">
        <v>40</v>
      </c>
      <c r="H2" s="10">
        <v>0</v>
      </c>
      <c r="I2" s="28">
        <v>40</v>
      </c>
      <c r="J2" s="28">
        <v>48</v>
      </c>
      <c r="K2" s="28">
        <f t="shared" ref="K2" si="0">I2+J2</f>
        <v>88</v>
      </c>
      <c r="L2" s="29">
        <v>60</v>
      </c>
      <c r="M2" s="29">
        <v>285</v>
      </c>
      <c r="N2" s="10" t="s">
        <v>139</v>
      </c>
      <c r="O2" s="10">
        <v>1</v>
      </c>
      <c r="P2" s="10"/>
      <c r="Q2" s="10"/>
      <c r="R2" s="10">
        <v>4866</v>
      </c>
      <c r="S2" s="10" t="s">
        <v>36</v>
      </c>
      <c r="T2" s="10">
        <v>4000</v>
      </c>
      <c r="U2" s="10" t="s">
        <v>100</v>
      </c>
      <c r="V2" s="10">
        <v>2000</v>
      </c>
      <c r="W2" s="10" t="s">
        <v>102</v>
      </c>
      <c r="X2" s="10">
        <v>30</v>
      </c>
      <c r="Y2" s="10">
        <v>1523.27</v>
      </c>
      <c r="Z2" s="10">
        <v>9.5500000000000007</v>
      </c>
      <c r="AA2" s="10">
        <v>0</v>
      </c>
      <c r="AB2" s="19">
        <v>47.9</v>
      </c>
      <c r="AC2" s="10">
        <v>0</v>
      </c>
      <c r="AD2" s="10">
        <v>0</v>
      </c>
      <c r="AE2" s="10">
        <v>0</v>
      </c>
      <c r="AF2" s="10">
        <v>0</v>
      </c>
      <c r="AG2" s="10">
        <f t="shared" ref="AG2" si="1">O2+1</f>
        <v>2</v>
      </c>
      <c r="AH2" s="10">
        <v>94.62</v>
      </c>
      <c r="AI2" s="19">
        <f t="shared" ref="AI2" si="2">AH2-AB2</f>
        <v>46.720000000000006</v>
      </c>
      <c r="AJ2" s="19">
        <v>46.72</v>
      </c>
      <c r="AK2" s="10">
        <f t="shared" ref="AK2" si="3">AJ2*13</f>
        <v>607.36</v>
      </c>
      <c r="AL2" s="10"/>
      <c r="AM2" s="10">
        <f>AJ2*8</f>
        <v>373.76</v>
      </c>
      <c r="AN2" s="10"/>
    </row>
    <row r="858" spans="16:16">
      <c r="P858" s="1" t="s">
        <v>101</v>
      </c>
    </row>
  </sheetData>
  <autoFilter ref="B1:AH2">
    <filterColumn colId="9"/>
    <filterColumn colId="10"/>
    <filterColumn colId="11"/>
  </autoFilter>
  <sortState ref="A2:AQ876">
    <sortCondition descending="1" ref="K2:K876"/>
    <sortCondition descending="1" ref="L2:L876"/>
    <sortCondition descending="1" ref="M2:M876"/>
  </sortState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876"/>
  <sheetViews>
    <sheetView tabSelected="1" workbookViewId="0">
      <selection activeCell="AC18" sqref="AC18"/>
    </sheetView>
  </sheetViews>
  <sheetFormatPr defaultRowHeight="11.25"/>
  <cols>
    <col min="1" max="1" width="2.7109375" style="1" customWidth="1"/>
    <col min="2" max="2" width="4.7109375" style="1" bestFit="1" customWidth="1"/>
    <col min="3" max="3" width="17.85546875" style="1" bestFit="1" customWidth="1"/>
    <col min="4" max="4" width="13.85546875" style="1" hidden="1" customWidth="1"/>
    <col min="5" max="5" width="4.5703125" style="1" hidden="1" customWidth="1"/>
    <col min="6" max="6" width="17.85546875" style="1" bestFit="1" customWidth="1"/>
    <col min="7" max="7" width="7.28515625" style="1" hidden="1" customWidth="1"/>
    <col min="8" max="8" width="7.42578125" style="1" hidden="1" customWidth="1"/>
    <col min="9" max="9" width="5.5703125" style="4" customWidth="1"/>
    <col min="10" max="10" width="6.42578125" style="1" customWidth="1"/>
    <col min="11" max="11" width="6.28515625" style="1" customWidth="1"/>
    <col min="12" max="13" width="5.5703125" style="8" customWidth="1"/>
    <col min="14" max="14" width="3.140625" style="1" bestFit="1" customWidth="1"/>
    <col min="15" max="15" width="3.85546875" style="1" customWidth="1"/>
    <col min="16" max="16" width="5" style="1" hidden="1" customWidth="1"/>
    <col min="17" max="17" width="5.28515625" style="1" hidden="1" customWidth="1"/>
    <col min="18" max="18" width="4.42578125" style="1" hidden="1" customWidth="1"/>
    <col min="19" max="19" width="26" style="1" hidden="1" customWidth="1"/>
    <col min="20" max="20" width="4.42578125" style="1" hidden="1" customWidth="1"/>
    <col min="21" max="21" width="20.7109375" style="1" hidden="1" customWidth="1"/>
    <col min="22" max="22" width="4.42578125" style="1" hidden="1" customWidth="1"/>
    <col min="23" max="23" width="20.140625" style="1" hidden="1" customWidth="1"/>
    <col min="24" max="24" width="2.7109375" style="1" hidden="1" customWidth="1"/>
    <col min="25" max="25" width="7" style="1" hidden="1" customWidth="1"/>
    <col min="26" max="26" width="5.28515625" style="1" hidden="1" customWidth="1"/>
    <col min="27" max="27" width="6.140625" style="1" hidden="1" customWidth="1"/>
    <col min="28" max="28" width="6.140625" style="3" bestFit="1" customWidth="1"/>
    <col min="29" max="29" width="4" style="1" bestFit="1" customWidth="1"/>
    <col min="30" max="30" width="6.140625" style="1" bestFit="1" customWidth="1"/>
    <col min="31" max="31" width="6.140625" style="1" hidden="1" customWidth="1"/>
    <col min="32" max="32" width="5.28515625" style="1" hidden="1" customWidth="1"/>
    <col min="33" max="33" width="4.42578125" style="1" bestFit="1" customWidth="1"/>
    <col min="34" max="34" width="5" style="1" customWidth="1"/>
    <col min="35" max="35" width="5.7109375" style="1" hidden="1" customWidth="1"/>
    <col min="36" max="36" width="10" style="3" customWidth="1"/>
    <col min="37" max="37" width="9.140625" style="3"/>
    <col min="38" max="38" width="9.140625" style="1"/>
    <col min="39" max="39" width="9.140625" style="3"/>
    <col min="40" max="40" width="14" style="1" bestFit="1" customWidth="1"/>
    <col min="41" max="16384" width="9.140625" style="1"/>
  </cols>
  <sheetData>
    <row r="1" spans="1:40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18" t="s">
        <v>201</v>
      </c>
      <c r="L1" s="26" t="s">
        <v>203</v>
      </c>
      <c r="M1" s="26" t="s">
        <v>204</v>
      </c>
      <c r="N1" s="25" t="s">
        <v>67</v>
      </c>
      <c r="O1" s="25" t="s">
        <v>217</v>
      </c>
      <c r="P1" s="17" t="s">
        <v>68</v>
      </c>
      <c r="Q1" s="17" t="s">
        <v>69</v>
      </c>
      <c r="R1" s="17" t="s">
        <v>70</v>
      </c>
      <c r="S1" s="24" t="s">
        <v>71</v>
      </c>
      <c r="T1" s="17" t="s">
        <v>72</v>
      </c>
      <c r="U1" s="24" t="s">
        <v>73</v>
      </c>
      <c r="V1" s="17" t="s">
        <v>74</v>
      </c>
      <c r="W1" s="24" t="s">
        <v>75</v>
      </c>
      <c r="X1" s="27" t="s">
        <v>76</v>
      </c>
      <c r="Y1" s="27" t="s">
        <v>77</v>
      </c>
      <c r="Z1" s="27" t="s">
        <v>78</v>
      </c>
      <c r="AA1" s="27" t="s">
        <v>79</v>
      </c>
      <c r="AB1" s="27" t="s">
        <v>80</v>
      </c>
      <c r="AC1" s="27" t="s">
        <v>81</v>
      </c>
      <c r="AD1" s="16" t="s">
        <v>82</v>
      </c>
      <c r="AE1" s="27" t="s">
        <v>83</v>
      </c>
      <c r="AF1" s="27" t="s">
        <v>84</v>
      </c>
      <c r="AG1" s="16" t="s">
        <v>18</v>
      </c>
      <c r="AH1" s="16" t="s">
        <v>218</v>
      </c>
      <c r="AI1" s="14"/>
      <c r="AJ1" s="16" t="s">
        <v>208</v>
      </c>
      <c r="AK1" s="16" t="s">
        <v>207</v>
      </c>
      <c r="AL1" s="16" t="s">
        <v>199</v>
      </c>
      <c r="AM1" s="16" t="s">
        <v>220</v>
      </c>
      <c r="AN1" s="16" t="s">
        <v>199</v>
      </c>
    </row>
    <row r="2" spans="1:40">
      <c r="A2" s="10">
        <v>1</v>
      </c>
      <c r="B2" s="10">
        <v>2527</v>
      </c>
      <c r="C2" s="10" t="s">
        <v>27</v>
      </c>
      <c r="D2" s="10"/>
      <c r="E2" s="10" t="s">
        <v>134</v>
      </c>
      <c r="F2" s="10" t="s">
        <v>135</v>
      </c>
      <c r="G2" s="10">
        <v>30</v>
      </c>
      <c r="H2" s="10"/>
      <c r="I2" s="28">
        <v>30</v>
      </c>
      <c r="J2" s="28">
        <v>70</v>
      </c>
      <c r="K2" s="28">
        <f t="shared" ref="K2:K14" si="0">I2+J2</f>
        <v>100</v>
      </c>
      <c r="L2" s="29">
        <v>60</v>
      </c>
      <c r="M2" s="29">
        <v>425</v>
      </c>
      <c r="N2" s="10" t="s">
        <v>123</v>
      </c>
      <c r="O2" s="10">
        <v>1</v>
      </c>
      <c r="P2" s="22" t="s">
        <v>87</v>
      </c>
      <c r="Q2" s="10"/>
      <c r="R2" s="10">
        <v>7390</v>
      </c>
      <c r="S2" s="10" t="s">
        <v>25</v>
      </c>
      <c r="T2" s="10">
        <v>5500</v>
      </c>
      <c r="U2" s="10" t="s">
        <v>110</v>
      </c>
      <c r="V2" s="10">
        <v>4250</v>
      </c>
      <c r="W2" s="10" t="s">
        <v>89</v>
      </c>
      <c r="X2" s="10">
        <v>30</v>
      </c>
      <c r="Y2" s="10">
        <v>1624.15</v>
      </c>
      <c r="Z2" s="10">
        <v>71.53</v>
      </c>
      <c r="AA2" s="10">
        <v>53.37</v>
      </c>
      <c r="AB2" s="19">
        <v>52.61</v>
      </c>
      <c r="AC2" s="10">
        <v>0</v>
      </c>
      <c r="AD2" s="10">
        <v>0</v>
      </c>
      <c r="AE2" s="10">
        <v>0</v>
      </c>
      <c r="AF2" s="10">
        <v>0</v>
      </c>
      <c r="AG2" s="10">
        <f t="shared" ref="AG2:AG14" si="1">O2+1</f>
        <v>2</v>
      </c>
      <c r="AH2" s="10">
        <v>113.61</v>
      </c>
      <c r="AI2" s="19">
        <f t="shared" ref="AI2:AI14" si="2">AH2-AB2</f>
        <v>61</v>
      </c>
      <c r="AJ2" s="19">
        <v>61</v>
      </c>
      <c r="AK2" s="19">
        <f t="shared" ref="AK2:AK13" si="3">AJ2*13</f>
        <v>793</v>
      </c>
      <c r="AL2" s="10"/>
      <c r="AM2" s="19">
        <f>AJ2*8</f>
        <v>488</v>
      </c>
      <c r="AN2" s="10"/>
    </row>
    <row r="3" spans="1:40">
      <c r="A3" s="10">
        <v>2</v>
      </c>
      <c r="B3" s="10">
        <v>1076</v>
      </c>
      <c r="C3" s="10" t="s">
        <v>174</v>
      </c>
      <c r="D3" s="10"/>
      <c r="E3" s="10" t="s">
        <v>134</v>
      </c>
      <c r="F3" s="10" t="s">
        <v>135</v>
      </c>
      <c r="G3" s="10">
        <v>30</v>
      </c>
      <c r="H3" s="10"/>
      <c r="I3" s="28">
        <v>30</v>
      </c>
      <c r="J3" s="28">
        <v>70</v>
      </c>
      <c r="K3" s="28">
        <f t="shared" si="0"/>
        <v>100</v>
      </c>
      <c r="L3" s="29">
        <v>60</v>
      </c>
      <c r="M3" s="29">
        <v>422</v>
      </c>
      <c r="N3" s="10" t="s">
        <v>123</v>
      </c>
      <c r="O3" s="10">
        <v>1</v>
      </c>
      <c r="P3" s="22" t="s">
        <v>87</v>
      </c>
      <c r="Q3" s="10"/>
      <c r="R3" s="10">
        <v>6910</v>
      </c>
      <c r="S3" s="10" t="s">
        <v>112</v>
      </c>
      <c r="T3" s="10">
        <v>5000</v>
      </c>
      <c r="U3" s="10" t="s">
        <v>99</v>
      </c>
      <c r="V3" s="10">
        <v>4500</v>
      </c>
      <c r="W3" s="10" t="s">
        <v>94</v>
      </c>
      <c r="X3" s="10">
        <v>30</v>
      </c>
      <c r="Y3" s="10">
        <v>1624.15</v>
      </c>
      <c r="Z3" s="10">
        <v>71.53</v>
      </c>
      <c r="AA3" s="10">
        <v>53.37</v>
      </c>
      <c r="AB3" s="19">
        <v>52.61</v>
      </c>
      <c r="AC3" s="10">
        <v>0</v>
      </c>
      <c r="AD3" s="10">
        <v>0</v>
      </c>
      <c r="AE3" s="10">
        <v>0</v>
      </c>
      <c r="AF3" s="10">
        <v>0</v>
      </c>
      <c r="AG3" s="10">
        <f t="shared" si="1"/>
        <v>2</v>
      </c>
      <c r="AH3" s="10">
        <v>113.61</v>
      </c>
      <c r="AI3" s="19">
        <f t="shared" si="2"/>
        <v>61</v>
      </c>
      <c r="AJ3" s="19">
        <v>61</v>
      </c>
      <c r="AK3" s="19">
        <f t="shared" si="3"/>
        <v>793</v>
      </c>
      <c r="AL3" s="10"/>
      <c r="AM3" s="19">
        <f t="shared" ref="AM3:AM9" si="4">AJ3*8</f>
        <v>488</v>
      </c>
      <c r="AN3" s="10"/>
    </row>
    <row r="4" spans="1:40">
      <c r="A4" s="10">
        <v>3</v>
      </c>
      <c r="B4" s="10">
        <v>1164</v>
      </c>
      <c r="C4" s="10" t="s">
        <v>177</v>
      </c>
      <c r="D4" s="10"/>
      <c r="E4" s="10" t="s">
        <v>134</v>
      </c>
      <c r="F4" s="10" t="s">
        <v>135</v>
      </c>
      <c r="G4" s="10">
        <v>30</v>
      </c>
      <c r="H4" s="10"/>
      <c r="I4" s="28">
        <v>30</v>
      </c>
      <c r="J4" s="28">
        <v>70</v>
      </c>
      <c r="K4" s="28">
        <f t="shared" si="0"/>
        <v>100</v>
      </c>
      <c r="L4" s="29">
        <v>60</v>
      </c>
      <c r="M4" s="29">
        <v>422</v>
      </c>
      <c r="N4" s="10" t="s">
        <v>123</v>
      </c>
      <c r="O4" s="10">
        <v>1</v>
      </c>
      <c r="P4" s="22" t="s">
        <v>87</v>
      </c>
      <c r="Q4" s="10"/>
      <c r="R4" s="10">
        <v>8050</v>
      </c>
      <c r="S4" s="10" t="s">
        <v>143</v>
      </c>
      <c r="T4" s="10">
        <v>6000</v>
      </c>
      <c r="U4" s="10" t="s">
        <v>105</v>
      </c>
      <c r="V4" s="10">
        <v>4250</v>
      </c>
      <c r="W4" s="10" t="s">
        <v>89</v>
      </c>
      <c r="X4" s="10">
        <v>30</v>
      </c>
      <c r="Y4" s="10">
        <v>1624.15</v>
      </c>
      <c r="Z4" s="10">
        <v>71.53</v>
      </c>
      <c r="AA4" s="10">
        <v>53.37</v>
      </c>
      <c r="AB4" s="19">
        <v>52.61</v>
      </c>
      <c r="AC4" s="10">
        <v>0</v>
      </c>
      <c r="AD4" s="10">
        <v>0</v>
      </c>
      <c r="AE4" s="10">
        <v>0</v>
      </c>
      <c r="AF4" s="10">
        <v>0</v>
      </c>
      <c r="AG4" s="10">
        <f t="shared" si="1"/>
        <v>2</v>
      </c>
      <c r="AH4" s="10">
        <v>113.61</v>
      </c>
      <c r="AI4" s="19">
        <f t="shared" si="2"/>
        <v>61</v>
      </c>
      <c r="AJ4" s="19">
        <v>61</v>
      </c>
      <c r="AK4" s="19">
        <f t="shared" si="3"/>
        <v>793</v>
      </c>
      <c r="AL4" s="10"/>
      <c r="AM4" s="19">
        <f t="shared" si="4"/>
        <v>488</v>
      </c>
      <c r="AN4" s="10"/>
    </row>
    <row r="5" spans="1:40">
      <c r="A5" s="10">
        <v>4</v>
      </c>
      <c r="B5" s="10">
        <v>418</v>
      </c>
      <c r="C5" s="10" t="s">
        <v>138</v>
      </c>
      <c r="D5" s="10"/>
      <c r="E5" s="10" t="s">
        <v>134</v>
      </c>
      <c r="F5" s="10" t="s">
        <v>135</v>
      </c>
      <c r="G5" s="10">
        <v>30</v>
      </c>
      <c r="H5" s="10"/>
      <c r="I5" s="28">
        <v>30</v>
      </c>
      <c r="J5" s="28">
        <v>70</v>
      </c>
      <c r="K5" s="28">
        <f t="shared" si="0"/>
        <v>100</v>
      </c>
      <c r="L5" s="29">
        <v>60</v>
      </c>
      <c r="M5" s="29">
        <v>409</v>
      </c>
      <c r="N5" s="10" t="s">
        <v>123</v>
      </c>
      <c r="O5" s="10">
        <v>1</v>
      </c>
      <c r="P5" s="22" t="s">
        <v>87</v>
      </c>
      <c r="Q5" s="10"/>
      <c r="R5" s="10">
        <v>6235</v>
      </c>
      <c r="S5" s="10" t="s">
        <v>129</v>
      </c>
      <c r="T5" s="10">
        <v>4500</v>
      </c>
      <c r="U5" s="10" t="s">
        <v>88</v>
      </c>
      <c r="V5" s="10">
        <v>4250</v>
      </c>
      <c r="W5" s="10" t="s">
        <v>89</v>
      </c>
      <c r="X5" s="10">
        <v>30</v>
      </c>
      <c r="Y5" s="10">
        <v>1624.15</v>
      </c>
      <c r="Z5" s="10">
        <v>71.53</v>
      </c>
      <c r="AA5" s="10">
        <v>53.37</v>
      </c>
      <c r="AB5" s="19">
        <v>52.61</v>
      </c>
      <c r="AC5" s="10">
        <v>0</v>
      </c>
      <c r="AD5" s="10">
        <v>0</v>
      </c>
      <c r="AE5" s="10">
        <v>0</v>
      </c>
      <c r="AF5" s="10">
        <v>0</v>
      </c>
      <c r="AG5" s="10">
        <f t="shared" si="1"/>
        <v>2</v>
      </c>
      <c r="AH5" s="10">
        <v>113.61</v>
      </c>
      <c r="AI5" s="19">
        <f t="shared" si="2"/>
        <v>61</v>
      </c>
      <c r="AJ5" s="19">
        <v>61</v>
      </c>
      <c r="AK5" s="19">
        <f t="shared" si="3"/>
        <v>793</v>
      </c>
      <c r="AL5" s="10"/>
      <c r="AM5" s="19">
        <f t="shared" si="4"/>
        <v>488</v>
      </c>
      <c r="AN5" s="10"/>
    </row>
    <row r="6" spans="1:40">
      <c r="A6" s="10">
        <v>5</v>
      </c>
      <c r="B6" s="10">
        <v>417</v>
      </c>
      <c r="C6" s="10" t="s">
        <v>137</v>
      </c>
      <c r="D6" s="10"/>
      <c r="E6" s="10" t="s">
        <v>134</v>
      </c>
      <c r="F6" s="10" t="s">
        <v>135</v>
      </c>
      <c r="G6" s="10">
        <v>30</v>
      </c>
      <c r="H6" s="10"/>
      <c r="I6" s="28">
        <v>30</v>
      </c>
      <c r="J6" s="28">
        <v>70</v>
      </c>
      <c r="K6" s="28">
        <f t="shared" si="0"/>
        <v>100</v>
      </c>
      <c r="L6" s="29">
        <v>60</v>
      </c>
      <c r="M6" s="29">
        <v>406</v>
      </c>
      <c r="N6" s="10" t="s">
        <v>123</v>
      </c>
      <c r="O6" s="10">
        <v>1</v>
      </c>
      <c r="P6" s="22" t="s">
        <v>87</v>
      </c>
      <c r="Q6" s="10"/>
      <c r="R6" s="10">
        <v>6235</v>
      </c>
      <c r="S6" s="10" t="s">
        <v>129</v>
      </c>
      <c r="T6" s="10">
        <v>4500</v>
      </c>
      <c r="U6" s="10" t="s">
        <v>88</v>
      </c>
      <c r="V6" s="10">
        <v>4250</v>
      </c>
      <c r="W6" s="10" t="s">
        <v>89</v>
      </c>
      <c r="X6" s="10">
        <v>30</v>
      </c>
      <c r="Y6" s="10">
        <v>1624.15</v>
      </c>
      <c r="Z6" s="10">
        <v>71.53</v>
      </c>
      <c r="AA6" s="10">
        <v>53.37</v>
      </c>
      <c r="AB6" s="19">
        <v>52.61</v>
      </c>
      <c r="AC6" s="10">
        <v>0</v>
      </c>
      <c r="AD6" s="10">
        <v>0</v>
      </c>
      <c r="AE6" s="10">
        <v>0</v>
      </c>
      <c r="AF6" s="10">
        <v>0</v>
      </c>
      <c r="AG6" s="10">
        <f t="shared" si="1"/>
        <v>2</v>
      </c>
      <c r="AH6" s="10">
        <v>113.61</v>
      </c>
      <c r="AI6" s="19">
        <f t="shared" si="2"/>
        <v>61</v>
      </c>
      <c r="AJ6" s="19">
        <v>61</v>
      </c>
      <c r="AK6" s="19">
        <f t="shared" si="3"/>
        <v>793</v>
      </c>
      <c r="AL6" s="10"/>
      <c r="AM6" s="19">
        <f t="shared" si="4"/>
        <v>488</v>
      </c>
      <c r="AN6" s="10"/>
    </row>
    <row r="7" spans="1:40">
      <c r="A7" s="10">
        <v>6</v>
      </c>
      <c r="B7" s="10">
        <v>416</v>
      </c>
      <c r="C7" s="10" t="s">
        <v>136</v>
      </c>
      <c r="D7" s="10"/>
      <c r="E7" s="10" t="s">
        <v>134</v>
      </c>
      <c r="F7" s="10" t="s">
        <v>135</v>
      </c>
      <c r="G7" s="10">
        <v>30</v>
      </c>
      <c r="H7" s="10"/>
      <c r="I7" s="28">
        <v>30</v>
      </c>
      <c r="J7" s="28">
        <v>70</v>
      </c>
      <c r="K7" s="28">
        <f t="shared" si="0"/>
        <v>100</v>
      </c>
      <c r="L7" s="29">
        <v>60</v>
      </c>
      <c r="M7" s="29">
        <v>386</v>
      </c>
      <c r="N7" s="10" t="s">
        <v>123</v>
      </c>
      <c r="O7" s="10">
        <v>1</v>
      </c>
      <c r="P7" s="22" t="s">
        <v>87</v>
      </c>
      <c r="Q7" s="10"/>
      <c r="R7" s="10">
        <v>6235</v>
      </c>
      <c r="S7" s="10" t="s">
        <v>129</v>
      </c>
      <c r="T7" s="10">
        <v>4500</v>
      </c>
      <c r="U7" s="10" t="s">
        <v>88</v>
      </c>
      <c r="V7" s="10">
        <v>4250</v>
      </c>
      <c r="W7" s="10" t="s">
        <v>89</v>
      </c>
      <c r="X7" s="10">
        <v>30</v>
      </c>
      <c r="Y7" s="10">
        <v>1624.15</v>
      </c>
      <c r="Z7" s="10">
        <v>71.53</v>
      </c>
      <c r="AA7" s="10">
        <v>53.37</v>
      </c>
      <c r="AB7" s="19">
        <v>52.61</v>
      </c>
      <c r="AC7" s="10">
        <v>0</v>
      </c>
      <c r="AD7" s="10">
        <v>0</v>
      </c>
      <c r="AE7" s="10">
        <v>0</v>
      </c>
      <c r="AF7" s="10">
        <v>0</v>
      </c>
      <c r="AG7" s="10">
        <f t="shared" si="1"/>
        <v>2</v>
      </c>
      <c r="AH7" s="10">
        <v>113.61</v>
      </c>
      <c r="AI7" s="19">
        <f t="shared" si="2"/>
        <v>61</v>
      </c>
      <c r="AJ7" s="19">
        <v>61</v>
      </c>
      <c r="AK7" s="19">
        <f t="shared" si="3"/>
        <v>793</v>
      </c>
      <c r="AL7" s="10"/>
      <c r="AM7" s="19">
        <f t="shared" si="4"/>
        <v>488</v>
      </c>
      <c r="AN7" s="10"/>
    </row>
    <row r="8" spans="1:40">
      <c r="A8" s="10">
        <v>7</v>
      </c>
      <c r="B8" s="10">
        <v>2440</v>
      </c>
      <c r="C8" s="10" t="s">
        <v>24</v>
      </c>
      <c r="D8" s="10"/>
      <c r="E8" s="10" t="s">
        <v>134</v>
      </c>
      <c r="F8" s="10" t="s">
        <v>135</v>
      </c>
      <c r="G8" s="10">
        <v>30</v>
      </c>
      <c r="H8" s="10"/>
      <c r="I8" s="28">
        <v>30</v>
      </c>
      <c r="J8" s="28">
        <v>70</v>
      </c>
      <c r="K8" s="28">
        <f t="shared" si="0"/>
        <v>100</v>
      </c>
      <c r="L8" s="29">
        <v>60</v>
      </c>
      <c r="M8" s="29">
        <v>369</v>
      </c>
      <c r="N8" s="10" t="s">
        <v>123</v>
      </c>
      <c r="O8" s="10">
        <v>1</v>
      </c>
      <c r="P8" s="22" t="s">
        <v>87</v>
      </c>
      <c r="Q8" s="10"/>
      <c r="R8" s="10">
        <v>7390</v>
      </c>
      <c r="S8" s="10" t="s">
        <v>25</v>
      </c>
      <c r="T8" s="10">
        <v>5500</v>
      </c>
      <c r="U8" s="10" t="s">
        <v>110</v>
      </c>
      <c r="V8" s="10">
        <v>4250</v>
      </c>
      <c r="W8" s="10" t="s">
        <v>89</v>
      </c>
      <c r="X8" s="10">
        <v>30</v>
      </c>
      <c r="Y8" s="10">
        <v>1624.15</v>
      </c>
      <c r="Z8" s="10">
        <v>71.53</v>
      </c>
      <c r="AA8" s="10">
        <v>53.37</v>
      </c>
      <c r="AB8" s="19">
        <v>52.61</v>
      </c>
      <c r="AC8" s="10">
        <v>0</v>
      </c>
      <c r="AD8" s="10">
        <v>0</v>
      </c>
      <c r="AE8" s="10">
        <v>0</v>
      </c>
      <c r="AF8" s="10">
        <v>0</v>
      </c>
      <c r="AG8" s="10">
        <f t="shared" si="1"/>
        <v>2</v>
      </c>
      <c r="AH8" s="10">
        <v>113.61</v>
      </c>
      <c r="AI8" s="19">
        <f t="shared" si="2"/>
        <v>61</v>
      </c>
      <c r="AJ8" s="19">
        <v>61</v>
      </c>
      <c r="AK8" s="19">
        <f t="shared" si="3"/>
        <v>793</v>
      </c>
      <c r="AL8" s="10"/>
      <c r="AM8" s="19">
        <f t="shared" si="4"/>
        <v>488</v>
      </c>
      <c r="AN8" s="10"/>
    </row>
    <row r="9" spans="1:40">
      <c r="A9" s="10">
        <v>8</v>
      </c>
      <c r="B9" s="10">
        <v>2528</v>
      </c>
      <c r="C9" s="10" t="s">
        <v>28</v>
      </c>
      <c r="D9" s="10"/>
      <c r="E9" s="10" t="s">
        <v>134</v>
      </c>
      <c r="F9" s="10" t="s">
        <v>135</v>
      </c>
      <c r="G9" s="10">
        <v>30</v>
      </c>
      <c r="H9" s="10"/>
      <c r="I9" s="28">
        <v>30</v>
      </c>
      <c r="J9" s="28">
        <v>70</v>
      </c>
      <c r="K9" s="28">
        <f t="shared" si="0"/>
        <v>100</v>
      </c>
      <c r="L9" s="29">
        <v>60</v>
      </c>
      <c r="M9" s="29">
        <v>354</v>
      </c>
      <c r="N9" s="10" t="s">
        <v>123</v>
      </c>
      <c r="O9" s="10">
        <v>1</v>
      </c>
      <c r="P9" s="22" t="s">
        <v>87</v>
      </c>
      <c r="Q9" s="10"/>
      <c r="R9" s="10">
        <v>7390</v>
      </c>
      <c r="S9" s="10" t="s">
        <v>25</v>
      </c>
      <c r="T9" s="10">
        <v>5500</v>
      </c>
      <c r="U9" s="10" t="s">
        <v>110</v>
      </c>
      <c r="V9" s="10">
        <v>4250</v>
      </c>
      <c r="W9" s="10" t="s">
        <v>89</v>
      </c>
      <c r="X9" s="10">
        <v>30</v>
      </c>
      <c r="Y9" s="10">
        <v>1624.15</v>
      </c>
      <c r="Z9" s="10">
        <v>71.53</v>
      </c>
      <c r="AA9" s="10">
        <v>53.37</v>
      </c>
      <c r="AB9" s="19">
        <v>52.61</v>
      </c>
      <c r="AC9" s="10">
        <v>0</v>
      </c>
      <c r="AD9" s="10">
        <v>0</v>
      </c>
      <c r="AE9" s="10">
        <v>0</v>
      </c>
      <c r="AF9" s="10">
        <v>0</v>
      </c>
      <c r="AG9" s="10">
        <f t="shared" si="1"/>
        <v>2</v>
      </c>
      <c r="AH9" s="10">
        <v>113.61</v>
      </c>
      <c r="AI9" s="19">
        <f t="shared" si="2"/>
        <v>61</v>
      </c>
      <c r="AJ9" s="19">
        <v>61</v>
      </c>
      <c r="AK9" s="19">
        <f t="shared" si="3"/>
        <v>793</v>
      </c>
      <c r="AL9" s="10"/>
      <c r="AM9" s="19">
        <f t="shared" si="4"/>
        <v>488</v>
      </c>
      <c r="AN9" s="10"/>
    </row>
    <row r="10" spans="1:40">
      <c r="A10" s="10">
        <v>9</v>
      </c>
      <c r="B10" s="10">
        <v>415</v>
      </c>
      <c r="C10" s="10" t="s">
        <v>133</v>
      </c>
      <c r="D10" s="10"/>
      <c r="E10" s="10" t="s">
        <v>134</v>
      </c>
      <c r="F10" s="10" t="s">
        <v>135</v>
      </c>
      <c r="G10" s="10">
        <v>30</v>
      </c>
      <c r="H10" s="10"/>
      <c r="I10" s="28">
        <v>30</v>
      </c>
      <c r="J10" s="28">
        <v>70</v>
      </c>
      <c r="K10" s="28">
        <f t="shared" si="0"/>
        <v>100</v>
      </c>
      <c r="L10" s="29">
        <v>60</v>
      </c>
      <c r="M10" s="29">
        <v>348</v>
      </c>
      <c r="N10" s="10" t="s">
        <v>123</v>
      </c>
      <c r="O10" s="10">
        <v>1</v>
      </c>
      <c r="P10" s="22" t="s">
        <v>87</v>
      </c>
      <c r="Q10" s="10"/>
      <c r="R10" s="10">
        <v>6235</v>
      </c>
      <c r="S10" s="10" t="s">
        <v>129</v>
      </c>
      <c r="T10" s="10">
        <v>4500</v>
      </c>
      <c r="U10" s="10" t="s">
        <v>88</v>
      </c>
      <c r="V10" s="10">
        <v>4250</v>
      </c>
      <c r="W10" s="10" t="s">
        <v>89</v>
      </c>
      <c r="X10" s="10">
        <v>30</v>
      </c>
      <c r="Y10" s="10">
        <v>1624.15</v>
      </c>
      <c r="Z10" s="10">
        <v>71.53</v>
      </c>
      <c r="AA10" s="10">
        <v>53.37</v>
      </c>
      <c r="AB10" s="19">
        <v>52.61</v>
      </c>
      <c r="AC10" s="10">
        <v>0</v>
      </c>
      <c r="AD10" s="10">
        <v>0</v>
      </c>
      <c r="AE10" s="10">
        <v>0</v>
      </c>
      <c r="AF10" s="10">
        <v>0</v>
      </c>
      <c r="AG10" s="10">
        <f t="shared" si="1"/>
        <v>2</v>
      </c>
      <c r="AH10" s="10">
        <v>113.61</v>
      </c>
      <c r="AI10" s="19">
        <f t="shared" si="2"/>
        <v>61</v>
      </c>
      <c r="AJ10" s="19">
        <v>61</v>
      </c>
      <c r="AK10" s="19">
        <f t="shared" si="3"/>
        <v>793</v>
      </c>
      <c r="AL10" s="10"/>
      <c r="AM10" s="19">
        <f t="shared" ref="AM10:AM13" si="5">AJ10*8</f>
        <v>488</v>
      </c>
      <c r="AN10" s="10"/>
    </row>
    <row r="11" spans="1:40">
      <c r="A11" s="10">
        <v>10</v>
      </c>
      <c r="B11" s="10">
        <v>1504</v>
      </c>
      <c r="C11" s="10" t="s">
        <v>184</v>
      </c>
      <c r="D11" s="10"/>
      <c r="E11" s="10" t="s">
        <v>134</v>
      </c>
      <c r="F11" s="10" t="s">
        <v>135</v>
      </c>
      <c r="G11" s="10">
        <v>30</v>
      </c>
      <c r="H11" s="10"/>
      <c r="I11" s="28">
        <v>30</v>
      </c>
      <c r="J11" s="28">
        <v>70</v>
      </c>
      <c r="K11" s="28">
        <f t="shared" si="0"/>
        <v>100</v>
      </c>
      <c r="L11" s="29">
        <v>60</v>
      </c>
      <c r="M11" s="29">
        <v>331</v>
      </c>
      <c r="N11" s="10" t="s">
        <v>123</v>
      </c>
      <c r="O11" s="10">
        <v>1</v>
      </c>
      <c r="P11" s="22" t="s">
        <v>87</v>
      </c>
      <c r="Q11" s="10"/>
      <c r="R11" s="10">
        <v>6610</v>
      </c>
      <c r="S11" s="10" t="s">
        <v>179</v>
      </c>
      <c r="T11" s="10">
        <v>5000</v>
      </c>
      <c r="U11" s="10" t="s">
        <v>99</v>
      </c>
      <c r="V11" s="10">
        <v>3250</v>
      </c>
      <c r="W11" s="10" t="s">
        <v>91</v>
      </c>
      <c r="X11" s="10">
        <v>30</v>
      </c>
      <c r="Y11" s="10">
        <v>1624.15</v>
      </c>
      <c r="Z11" s="10">
        <v>71.53</v>
      </c>
      <c r="AA11" s="10">
        <v>53.37</v>
      </c>
      <c r="AB11" s="19">
        <v>52.61</v>
      </c>
      <c r="AC11" s="10">
        <v>0</v>
      </c>
      <c r="AD11" s="10">
        <v>0</v>
      </c>
      <c r="AE11" s="10">
        <v>0</v>
      </c>
      <c r="AF11" s="10">
        <v>0</v>
      </c>
      <c r="AG11" s="10">
        <f t="shared" si="1"/>
        <v>2</v>
      </c>
      <c r="AH11" s="10">
        <v>113.61</v>
      </c>
      <c r="AI11" s="19">
        <f t="shared" si="2"/>
        <v>61</v>
      </c>
      <c r="AJ11" s="19">
        <v>61</v>
      </c>
      <c r="AK11" s="19">
        <f t="shared" si="3"/>
        <v>793</v>
      </c>
      <c r="AL11" s="10"/>
      <c r="AM11" s="19">
        <f t="shared" si="5"/>
        <v>488</v>
      </c>
      <c r="AN11" s="10"/>
    </row>
    <row r="12" spans="1:40">
      <c r="A12" s="10">
        <v>11</v>
      </c>
      <c r="B12" s="10">
        <v>7017</v>
      </c>
      <c r="C12" s="10" t="s">
        <v>13</v>
      </c>
      <c r="D12" s="10"/>
      <c r="E12" s="10" t="s">
        <v>134</v>
      </c>
      <c r="F12" s="10" t="s">
        <v>135</v>
      </c>
      <c r="G12" s="10">
        <v>30</v>
      </c>
      <c r="H12" s="10"/>
      <c r="I12" s="28">
        <v>30</v>
      </c>
      <c r="J12" s="28">
        <v>70</v>
      </c>
      <c r="K12" s="28">
        <f t="shared" si="0"/>
        <v>100</v>
      </c>
      <c r="L12" s="29">
        <v>60</v>
      </c>
      <c r="M12" s="29">
        <v>288</v>
      </c>
      <c r="N12" s="10" t="s">
        <v>123</v>
      </c>
      <c r="O12" s="10">
        <v>1</v>
      </c>
      <c r="P12" s="22" t="s">
        <v>87</v>
      </c>
      <c r="Q12" s="10"/>
      <c r="R12" s="10">
        <v>6235</v>
      </c>
      <c r="S12" s="10" t="s">
        <v>129</v>
      </c>
      <c r="T12" s="10">
        <v>4500</v>
      </c>
      <c r="U12" s="10" t="s">
        <v>88</v>
      </c>
      <c r="V12" s="10">
        <v>4250</v>
      </c>
      <c r="W12" s="10" t="s">
        <v>89</v>
      </c>
      <c r="X12" s="10">
        <v>30</v>
      </c>
      <c r="Y12" s="10">
        <v>1624.15</v>
      </c>
      <c r="Z12" s="10">
        <v>71.53</v>
      </c>
      <c r="AA12" s="10">
        <v>53.37</v>
      </c>
      <c r="AB12" s="19">
        <v>52.61</v>
      </c>
      <c r="AC12" s="10">
        <v>0</v>
      </c>
      <c r="AD12" s="10">
        <v>0</v>
      </c>
      <c r="AE12" s="10">
        <v>0</v>
      </c>
      <c r="AF12" s="10">
        <v>0</v>
      </c>
      <c r="AG12" s="10">
        <f t="shared" si="1"/>
        <v>2</v>
      </c>
      <c r="AH12" s="10">
        <v>113.61</v>
      </c>
      <c r="AI12" s="19">
        <f t="shared" si="2"/>
        <v>61</v>
      </c>
      <c r="AJ12" s="19">
        <v>61</v>
      </c>
      <c r="AK12" s="19">
        <f t="shared" si="3"/>
        <v>793</v>
      </c>
      <c r="AL12" s="10"/>
      <c r="AM12" s="19">
        <f t="shared" si="5"/>
        <v>488</v>
      </c>
      <c r="AN12" s="10"/>
    </row>
    <row r="13" spans="1:40">
      <c r="A13" s="10">
        <v>12</v>
      </c>
      <c r="B13" s="10">
        <v>2521</v>
      </c>
      <c r="C13" s="10" t="s">
        <v>26</v>
      </c>
      <c r="D13" s="10"/>
      <c r="E13" s="10" t="s">
        <v>134</v>
      </c>
      <c r="F13" s="10" t="s">
        <v>135</v>
      </c>
      <c r="G13" s="10">
        <v>30</v>
      </c>
      <c r="H13" s="10"/>
      <c r="I13" s="28">
        <v>30</v>
      </c>
      <c r="J13" s="28">
        <v>70</v>
      </c>
      <c r="K13" s="28">
        <f t="shared" si="0"/>
        <v>100</v>
      </c>
      <c r="L13" s="29">
        <v>40</v>
      </c>
      <c r="M13" s="29"/>
      <c r="N13" s="10" t="s">
        <v>123</v>
      </c>
      <c r="O13" s="10">
        <v>1</v>
      </c>
      <c r="P13" s="22" t="s">
        <v>87</v>
      </c>
      <c r="Q13" s="10">
        <v>66.66</v>
      </c>
      <c r="R13" s="10">
        <v>7390</v>
      </c>
      <c r="S13" s="10" t="s">
        <v>25</v>
      </c>
      <c r="T13" s="10">
        <v>5500</v>
      </c>
      <c r="U13" s="10" t="s">
        <v>110</v>
      </c>
      <c r="V13" s="10">
        <v>4250</v>
      </c>
      <c r="W13" s="10" t="s">
        <v>89</v>
      </c>
      <c r="X13" s="10">
        <v>30</v>
      </c>
      <c r="Y13" s="10">
        <v>1082.6600000000001</v>
      </c>
      <c r="Z13" s="10">
        <v>47.68</v>
      </c>
      <c r="AA13" s="10">
        <v>35.58</v>
      </c>
      <c r="AB13" s="19">
        <v>35.07</v>
      </c>
      <c r="AC13" s="10">
        <v>0</v>
      </c>
      <c r="AD13" s="10">
        <v>0</v>
      </c>
      <c r="AE13" s="10">
        <v>0</v>
      </c>
      <c r="AF13" s="10">
        <v>0</v>
      </c>
      <c r="AG13" s="10">
        <f t="shared" si="1"/>
        <v>2</v>
      </c>
      <c r="AH13" s="10">
        <v>113.61</v>
      </c>
      <c r="AI13" s="19">
        <f t="shared" si="2"/>
        <v>78.539999999999992</v>
      </c>
      <c r="AJ13" s="19">
        <v>61</v>
      </c>
      <c r="AK13" s="19">
        <f t="shared" si="3"/>
        <v>793</v>
      </c>
      <c r="AL13" s="10" t="s">
        <v>214</v>
      </c>
      <c r="AM13" s="19">
        <f t="shared" si="5"/>
        <v>488</v>
      </c>
      <c r="AN13" s="10" t="s">
        <v>214</v>
      </c>
    </row>
    <row r="14" spans="1:40">
      <c r="A14" s="10">
        <v>13</v>
      </c>
      <c r="B14" s="10">
        <v>1088</v>
      </c>
      <c r="C14" s="10" t="s">
        <v>175</v>
      </c>
      <c r="D14" s="10"/>
      <c r="E14" s="10" t="s">
        <v>134</v>
      </c>
      <c r="F14" s="10" t="s">
        <v>135</v>
      </c>
      <c r="G14" s="10">
        <v>30</v>
      </c>
      <c r="H14" s="10"/>
      <c r="I14" s="28">
        <v>30</v>
      </c>
      <c r="J14" s="28">
        <v>70</v>
      </c>
      <c r="K14" s="28">
        <f t="shared" si="0"/>
        <v>100</v>
      </c>
      <c r="L14" s="29">
        <v>30</v>
      </c>
      <c r="M14" s="29"/>
      <c r="N14" s="10" t="s">
        <v>123</v>
      </c>
      <c r="O14" s="10">
        <v>1</v>
      </c>
      <c r="P14" s="22" t="s">
        <v>87</v>
      </c>
      <c r="Q14" s="10">
        <v>50</v>
      </c>
      <c r="R14" s="10">
        <v>6910</v>
      </c>
      <c r="S14" s="10" t="s">
        <v>112</v>
      </c>
      <c r="T14" s="10">
        <v>5000</v>
      </c>
      <c r="U14" s="10" t="s">
        <v>99</v>
      </c>
      <c r="V14" s="10">
        <v>4500</v>
      </c>
      <c r="W14" s="10" t="s">
        <v>94</v>
      </c>
      <c r="X14" s="10">
        <v>30</v>
      </c>
      <c r="Y14" s="10">
        <v>812.08</v>
      </c>
      <c r="Z14" s="10">
        <v>35.770000000000003</v>
      </c>
      <c r="AA14" s="10">
        <v>26.69</v>
      </c>
      <c r="AB14" s="19">
        <v>26.31</v>
      </c>
      <c r="AC14" s="10">
        <v>0</v>
      </c>
      <c r="AD14" s="10">
        <v>0</v>
      </c>
      <c r="AE14" s="10">
        <v>0</v>
      </c>
      <c r="AF14" s="10">
        <v>0</v>
      </c>
      <c r="AG14" s="10">
        <f t="shared" si="1"/>
        <v>2</v>
      </c>
      <c r="AH14" s="10">
        <v>113.61</v>
      </c>
      <c r="AI14" s="19">
        <f t="shared" si="2"/>
        <v>87.3</v>
      </c>
      <c r="AJ14" s="19">
        <v>61</v>
      </c>
      <c r="AK14" s="19">
        <v>396.5</v>
      </c>
      <c r="AL14" s="10" t="s">
        <v>215</v>
      </c>
      <c r="AM14" s="19">
        <v>91.5</v>
      </c>
      <c r="AN14" s="10" t="s">
        <v>223</v>
      </c>
    </row>
    <row r="15" spans="1:40">
      <c r="AI15" s="3"/>
      <c r="AL15" s="3"/>
      <c r="AN15" s="3"/>
    </row>
    <row r="876" spans="16:16">
      <c r="P876" s="1" t="s">
        <v>101</v>
      </c>
    </row>
  </sheetData>
  <autoFilter ref="A1:AH14">
    <filterColumn colId="0"/>
    <filterColumn colId="10"/>
    <filterColumn colId="11"/>
    <filterColumn colId="12"/>
  </autoFilter>
  <sortState ref="A2:AN880">
    <sortCondition descending="1" ref="K2:K880"/>
    <sortCondition descending="1" ref="L2:L880"/>
    <sortCondition descending="1" ref="M2:M880"/>
  </sortState>
  <pageMargins left="0.42" right="0.17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P859"/>
  <sheetViews>
    <sheetView topLeftCell="J1" workbookViewId="0">
      <selection activeCell="AM2" sqref="AM2"/>
    </sheetView>
  </sheetViews>
  <sheetFormatPr defaultRowHeight="11.25"/>
  <cols>
    <col min="1" max="1" width="2.7109375" style="1" bestFit="1" customWidth="1"/>
    <col min="2" max="2" width="2.7109375" style="1" hidden="1" customWidth="1"/>
    <col min="3" max="3" width="4.7109375" style="1" bestFit="1" customWidth="1"/>
    <col min="4" max="4" width="15" style="1" bestFit="1" customWidth="1"/>
    <col min="5" max="5" width="9.28515625" style="1" hidden="1" customWidth="1"/>
    <col min="6" max="6" width="4.5703125" style="1" hidden="1" customWidth="1"/>
    <col min="7" max="7" width="28.42578125" style="1" bestFit="1" customWidth="1"/>
    <col min="8" max="8" width="8.28515625" style="1" hidden="1" customWidth="1"/>
    <col min="9" max="9" width="9.140625" style="1" hidden="1" customWidth="1"/>
    <col min="10" max="10" width="5.85546875" style="4" customWidth="1"/>
    <col min="11" max="11" width="5.140625" style="1" customWidth="1"/>
    <col min="12" max="12" width="6" style="1" customWidth="1"/>
    <col min="13" max="13" width="5.28515625" style="1" customWidth="1"/>
    <col min="14" max="14" width="6" style="8" customWidth="1"/>
    <col min="15" max="15" width="7.28515625" style="8" bestFit="1" customWidth="1"/>
    <col min="16" max="16" width="3.140625" style="1" bestFit="1" customWidth="1"/>
    <col min="17" max="17" width="2.7109375" style="1" bestFit="1" customWidth="1"/>
    <col min="18" max="18" width="5" style="1" hidden="1" customWidth="1"/>
    <col min="19" max="19" width="5.28515625" style="1" hidden="1" customWidth="1"/>
    <col min="20" max="20" width="4.42578125" style="1" hidden="1" customWidth="1"/>
    <col min="21" max="21" width="26" style="1" hidden="1" customWidth="1"/>
    <col min="22" max="22" width="4.42578125" style="1" hidden="1" customWidth="1"/>
    <col min="23" max="23" width="20.7109375" style="1" hidden="1" customWidth="1"/>
    <col min="24" max="24" width="4.42578125" style="1" hidden="1" customWidth="1"/>
    <col min="25" max="25" width="20.140625" style="1" hidden="1" customWidth="1"/>
    <col min="26" max="26" width="2.7109375" style="1" hidden="1" customWidth="1"/>
    <col min="27" max="27" width="7" style="1" hidden="1" customWidth="1"/>
    <col min="28" max="28" width="5.28515625" style="1" hidden="1" customWidth="1"/>
    <col min="29" max="29" width="6.140625" style="1" hidden="1" customWidth="1"/>
    <col min="30" max="30" width="6.140625" style="3" bestFit="1" customWidth="1"/>
    <col min="31" max="31" width="4" style="1" bestFit="1" customWidth="1"/>
    <col min="32" max="32" width="6.140625" style="1" bestFit="1" customWidth="1"/>
    <col min="33" max="33" width="6.140625" style="1" hidden="1" customWidth="1"/>
    <col min="34" max="34" width="5.28515625" style="1" hidden="1" customWidth="1"/>
    <col min="35" max="35" width="4.42578125" style="1" bestFit="1" customWidth="1"/>
    <col min="36" max="36" width="7.42578125" style="1" customWidth="1"/>
    <col min="37" max="37" width="5.7109375" style="1" hidden="1" customWidth="1"/>
    <col min="38" max="38" width="10" style="3" customWidth="1"/>
    <col min="39" max="41" width="9.140625" style="3"/>
    <col min="42" max="16384" width="9.140625" style="1"/>
  </cols>
  <sheetData>
    <row r="1" spans="1:42" s="12" customFormat="1" ht="117" customHeight="1">
      <c r="A1" s="17" t="s">
        <v>213</v>
      </c>
      <c r="B1" s="17" t="s">
        <v>59</v>
      </c>
      <c r="C1" s="17" t="s">
        <v>60</v>
      </c>
      <c r="D1" s="17" t="s">
        <v>61</v>
      </c>
      <c r="E1" s="24" t="s">
        <v>64</v>
      </c>
      <c r="F1" s="17" t="s">
        <v>65</v>
      </c>
      <c r="G1" s="24" t="s">
        <v>66</v>
      </c>
      <c r="H1" s="17" t="s">
        <v>195</v>
      </c>
      <c r="I1" s="17" t="s">
        <v>196</v>
      </c>
      <c r="J1" s="25" t="s">
        <v>197</v>
      </c>
      <c r="K1" s="18" t="s">
        <v>198</v>
      </c>
      <c r="L1" s="18" t="s">
        <v>201</v>
      </c>
      <c r="M1" s="18" t="s">
        <v>203</v>
      </c>
      <c r="N1" s="26" t="s">
        <v>204</v>
      </c>
      <c r="O1" s="26" t="s">
        <v>231</v>
      </c>
      <c r="P1" s="17" t="s">
        <v>67</v>
      </c>
      <c r="Q1" s="17" t="s">
        <v>216</v>
      </c>
      <c r="R1" s="17" t="s">
        <v>68</v>
      </c>
      <c r="S1" s="17" t="s">
        <v>69</v>
      </c>
      <c r="T1" s="17" t="s">
        <v>70</v>
      </c>
      <c r="U1" s="24" t="s">
        <v>71</v>
      </c>
      <c r="V1" s="17" t="s">
        <v>72</v>
      </c>
      <c r="W1" s="24" t="s">
        <v>73</v>
      </c>
      <c r="X1" s="17" t="s">
        <v>74</v>
      </c>
      <c r="Y1" s="24" t="s">
        <v>75</v>
      </c>
      <c r="Z1" s="27" t="s">
        <v>76</v>
      </c>
      <c r="AA1" s="27" t="s">
        <v>77</v>
      </c>
      <c r="AB1" s="27" t="s">
        <v>78</v>
      </c>
      <c r="AC1" s="27" t="s">
        <v>79</v>
      </c>
      <c r="AD1" s="27" t="s">
        <v>80</v>
      </c>
      <c r="AE1" s="27" t="s">
        <v>81</v>
      </c>
      <c r="AF1" s="16" t="s">
        <v>82</v>
      </c>
      <c r="AG1" s="27" t="s">
        <v>83</v>
      </c>
      <c r="AH1" s="27" t="s">
        <v>84</v>
      </c>
      <c r="AI1" s="16" t="s">
        <v>18</v>
      </c>
      <c r="AJ1" s="16" t="s">
        <v>218</v>
      </c>
      <c r="AK1" s="14"/>
      <c r="AL1" s="16" t="s">
        <v>206</v>
      </c>
      <c r="AM1" s="16" t="s">
        <v>207</v>
      </c>
      <c r="AN1" s="16" t="s">
        <v>199</v>
      </c>
      <c r="AO1" s="16" t="s">
        <v>220</v>
      </c>
      <c r="AP1" s="16" t="s">
        <v>199</v>
      </c>
    </row>
    <row r="2" spans="1:42">
      <c r="A2" s="10">
        <v>8</v>
      </c>
      <c r="B2" s="10" t="s">
        <v>85</v>
      </c>
      <c r="C2" s="10">
        <v>680</v>
      </c>
      <c r="D2" s="10" t="s">
        <v>154</v>
      </c>
      <c r="E2" s="10"/>
      <c r="F2" s="10" t="s">
        <v>155</v>
      </c>
      <c r="G2" s="10" t="s">
        <v>156</v>
      </c>
      <c r="H2" s="10">
        <v>30</v>
      </c>
      <c r="I2" s="10"/>
      <c r="J2" s="28">
        <v>30</v>
      </c>
      <c r="K2" s="28">
        <v>70</v>
      </c>
      <c r="L2" s="28">
        <f t="shared" ref="L2" si="0">J2+K2</f>
        <v>100</v>
      </c>
      <c r="M2" s="28">
        <v>60</v>
      </c>
      <c r="N2" s="29">
        <v>353</v>
      </c>
      <c r="O2" s="33">
        <v>19539</v>
      </c>
      <c r="P2" s="10" t="s">
        <v>123</v>
      </c>
      <c r="Q2" s="10">
        <v>1</v>
      </c>
      <c r="R2" s="10"/>
      <c r="S2" s="10"/>
      <c r="T2" s="10">
        <v>4555</v>
      </c>
      <c r="U2" s="10" t="s">
        <v>152</v>
      </c>
      <c r="V2" s="10">
        <v>4500</v>
      </c>
      <c r="W2" s="10" t="s">
        <v>88</v>
      </c>
      <c r="X2" s="10">
        <v>1500</v>
      </c>
      <c r="Y2" s="10" t="s">
        <v>153</v>
      </c>
      <c r="Z2" s="10">
        <v>30</v>
      </c>
      <c r="AA2" s="10">
        <v>1624.15</v>
      </c>
      <c r="AB2" s="10">
        <v>71.53</v>
      </c>
      <c r="AC2" s="10">
        <v>0</v>
      </c>
      <c r="AD2" s="19">
        <v>52.61</v>
      </c>
      <c r="AE2" s="10">
        <v>0</v>
      </c>
      <c r="AF2" s="10">
        <v>0</v>
      </c>
      <c r="AG2" s="10">
        <v>0</v>
      </c>
      <c r="AH2" s="10">
        <v>0</v>
      </c>
      <c r="AI2" s="10">
        <f t="shared" ref="AI2" si="1">Q2+1</f>
        <v>2</v>
      </c>
      <c r="AJ2" s="10">
        <v>113.61</v>
      </c>
      <c r="AK2" s="19">
        <f t="shared" ref="AK2" si="2">AJ2-AD2</f>
        <v>61</v>
      </c>
      <c r="AL2" s="19">
        <v>61</v>
      </c>
      <c r="AM2" s="19">
        <f t="shared" ref="AM2" si="3">AL2*13</f>
        <v>793</v>
      </c>
      <c r="AN2" s="19"/>
      <c r="AO2" s="19">
        <f>AL2*8</f>
        <v>488</v>
      </c>
      <c r="AP2" s="10"/>
    </row>
    <row r="859" spans="18:18">
      <c r="R859" s="1" t="s">
        <v>101</v>
      </c>
    </row>
  </sheetData>
  <autoFilter ref="B1:AJ2">
    <filterColumn colId="10"/>
    <filterColumn colId="11"/>
    <filterColumn colId="12"/>
    <filterColumn colId="13"/>
  </autoFilter>
  <sortState ref="A2:AM14">
    <sortCondition descending="1" ref="L2:L14"/>
    <sortCondition descending="1" ref="M2:M14"/>
    <sortCondition descending="1" ref="N2:N14"/>
  </sortState>
  <pageMargins left="0.32" right="0.36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Q2"/>
  <sheetViews>
    <sheetView topLeftCell="F1" workbookViewId="0">
      <selection activeCell="AP2" sqref="AP2"/>
    </sheetView>
  </sheetViews>
  <sheetFormatPr defaultRowHeight="11.25"/>
  <cols>
    <col min="1" max="1" width="3.85546875" style="1" customWidth="1"/>
    <col min="2" max="2" width="4.7109375" style="1" bestFit="1" customWidth="1"/>
    <col min="3" max="3" width="18.7109375" style="1" customWidth="1"/>
    <col min="4" max="4" width="9.28515625" style="1" hidden="1" customWidth="1"/>
    <col min="5" max="5" width="4.5703125" style="1" hidden="1" customWidth="1"/>
    <col min="6" max="6" width="23.7109375" style="1" customWidth="1"/>
    <col min="7" max="8" width="7.28515625" style="1" hidden="1" customWidth="1"/>
    <col min="9" max="9" width="5.85546875" style="4" customWidth="1"/>
    <col min="10" max="10" width="6" style="4" customWidth="1"/>
    <col min="11" max="11" width="6.140625" style="4" customWidth="1"/>
    <col min="12" max="12" width="6" style="4" customWidth="1"/>
    <col min="13" max="13" width="5.85546875" style="4" customWidth="1"/>
    <col min="14" max="14" width="4.140625" style="8" customWidth="1"/>
    <col min="15" max="15" width="7.5703125" style="11" customWidth="1"/>
    <col min="16" max="16" width="17.85546875" style="6" hidden="1" customWidth="1"/>
    <col min="17" max="17" width="3.140625" style="1" bestFit="1" customWidth="1"/>
    <col min="18" max="18" width="3.5703125" style="1" customWidth="1"/>
    <col min="19" max="19" width="5" style="1" hidden="1" customWidth="1"/>
    <col min="20" max="20" width="5.28515625" style="1" hidden="1" customWidth="1"/>
    <col min="21" max="21" width="4.42578125" style="1" hidden="1" customWidth="1"/>
    <col min="22" max="22" width="26" style="1" hidden="1" customWidth="1"/>
    <col min="23" max="23" width="4.42578125" style="1" hidden="1" customWidth="1"/>
    <col min="24" max="24" width="20.7109375" style="1" hidden="1" customWidth="1"/>
    <col min="25" max="25" width="4.42578125" style="1" hidden="1" customWidth="1"/>
    <col min="26" max="26" width="20.140625" style="1" hidden="1" customWidth="1"/>
    <col min="27" max="27" width="2.7109375" style="1" hidden="1" customWidth="1"/>
    <col min="28" max="28" width="7" style="1" hidden="1" customWidth="1"/>
    <col min="29" max="29" width="5.28515625" style="1" hidden="1" customWidth="1"/>
    <col min="30" max="30" width="6.140625" style="1" hidden="1" customWidth="1"/>
    <col min="31" max="31" width="6.140625" style="3" bestFit="1" customWidth="1"/>
    <col min="32" max="32" width="3.42578125" style="1" customWidth="1"/>
    <col min="33" max="33" width="3.5703125" style="1" customWidth="1"/>
    <col min="34" max="34" width="6.140625" style="1" hidden="1" customWidth="1"/>
    <col min="35" max="35" width="5.28515625" style="1" hidden="1" customWidth="1"/>
    <col min="36" max="36" width="4" style="1" customWidth="1"/>
    <col min="37" max="37" width="5.85546875" style="1" customWidth="1"/>
    <col min="38" max="38" width="7" style="1" hidden="1" customWidth="1"/>
    <col min="39" max="39" width="6" style="3" customWidth="1"/>
    <col min="40" max="40" width="8.42578125" style="4" customWidth="1"/>
    <col min="41" max="41" width="8.85546875" style="4" customWidth="1"/>
    <col min="42" max="42" width="9.140625" style="4"/>
    <col min="43" max="43" width="9.85546875" style="1" customWidth="1"/>
    <col min="44" max="16384" width="9.140625" style="1"/>
  </cols>
  <sheetData>
    <row r="1" spans="1:43" s="12" customFormat="1" ht="117" customHeight="1">
      <c r="A1" s="17" t="s">
        <v>213</v>
      </c>
      <c r="B1" s="17" t="s">
        <v>60</v>
      </c>
      <c r="C1" s="17" t="s">
        <v>61</v>
      </c>
      <c r="D1" s="24" t="s">
        <v>64</v>
      </c>
      <c r="E1" s="17" t="s">
        <v>65</v>
      </c>
      <c r="F1" s="17" t="s">
        <v>66</v>
      </c>
      <c r="G1" s="17" t="s">
        <v>195</v>
      </c>
      <c r="H1" s="17" t="s">
        <v>196</v>
      </c>
      <c r="I1" s="25" t="s">
        <v>197</v>
      </c>
      <c r="J1" s="18" t="s">
        <v>198</v>
      </c>
      <c r="K1" s="25" t="s">
        <v>201</v>
      </c>
      <c r="L1" s="25" t="s">
        <v>203</v>
      </c>
      <c r="M1" s="25" t="s">
        <v>204</v>
      </c>
      <c r="N1" s="26" t="s">
        <v>210</v>
      </c>
      <c r="O1" s="32" t="s">
        <v>211</v>
      </c>
      <c r="P1" s="25" t="s">
        <v>199</v>
      </c>
      <c r="Q1" s="17" t="s">
        <v>67</v>
      </c>
      <c r="R1" s="25" t="s">
        <v>217</v>
      </c>
      <c r="S1" s="17" t="s">
        <v>68</v>
      </c>
      <c r="T1" s="17" t="s">
        <v>69</v>
      </c>
      <c r="U1" s="17" t="s">
        <v>70</v>
      </c>
      <c r="V1" s="24" t="s">
        <v>71</v>
      </c>
      <c r="W1" s="17" t="s">
        <v>72</v>
      </c>
      <c r="X1" s="24" t="s">
        <v>73</v>
      </c>
      <c r="Y1" s="17" t="s">
        <v>74</v>
      </c>
      <c r="Z1" s="24" t="s">
        <v>75</v>
      </c>
      <c r="AA1" s="27" t="s">
        <v>76</v>
      </c>
      <c r="AB1" s="27" t="s">
        <v>77</v>
      </c>
      <c r="AC1" s="27" t="s">
        <v>78</v>
      </c>
      <c r="AD1" s="27" t="s">
        <v>79</v>
      </c>
      <c r="AE1" s="27" t="s">
        <v>80</v>
      </c>
      <c r="AF1" s="27" t="s">
        <v>81</v>
      </c>
      <c r="AG1" s="16" t="s">
        <v>82</v>
      </c>
      <c r="AH1" s="27" t="s">
        <v>83</v>
      </c>
      <c r="AI1" s="27" t="s">
        <v>84</v>
      </c>
      <c r="AJ1" s="16" t="s">
        <v>18</v>
      </c>
      <c r="AK1" s="16" t="s">
        <v>218</v>
      </c>
      <c r="AL1" s="14"/>
      <c r="AM1" s="16" t="s">
        <v>206</v>
      </c>
      <c r="AN1" s="16" t="s">
        <v>207</v>
      </c>
      <c r="AO1" s="16" t="s">
        <v>199</v>
      </c>
      <c r="AP1" s="16" t="s">
        <v>220</v>
      </c>
      <c r="AQ1" s="16" t="s">
        <v>199</v>
      </c>
    </row>
    <row r="2" spans="1:43">
      <c r="A2" s="10">
        <v>38</v>
      </c>
      <c r="B2" s="10">
        <v>4391</v>
      </c>
      <c r="C2" s="10" t="s">
        <v>50</v>
      </c>
      <c r="D2" s="10"/>
      <c r="E2" s="10" t="s">
        <v>131</v>
      </c>
      <c r="F2" s="10" t="s">
        <v>132</v>
      </c>
      <c r="G2" s="10">
        <v>30</v>
      </c>
      <c r="H2" s="10"/>
      <c r="I2" s="28">
        <v>30</v>
      </c>
      <c r="J2" s="28">
        <v>70</v>
      </c>
      <c r="K2" s="28">
        <f t="shared" ref="K2" si="0">I2+J2</f>
        <v>100</v>
      </c>
      <c r="L2" s="28">
        <v>60</v>
      </c>
      <c r="M2" s="28">
        <v>382</v>
      </c>
      <c r="N2" s="29">
        <v>0</v>
      </c>
      <c r="O2" s="33">
        <v>19660</v>
      </c>
      <c r="P2" s="30"/>
      <c r="Q2" s="10" t="s">
        <v>123</v>
      </c>
      <c r="R2" s="10">
        <v>1</v>
      </c>
      <c r="S2" s="22" t="s">
        <v>113</v>
      </c>
      <c r="T2" s="10"/>
      <c r="U2" s="10">
        <v>8215</v>
      </c>
      <c r="V2" s="10" t="s">
        <v>180</v>
      </c>
      <c r="W2" s="10">
        <v>6000</v>
      </c>
      <c r="X2" s="10" t="s">
        <v>105</v>
      </c>
      <c r="Y2" s="10">
        <v>3000</v>
      </c>
      <c r="Z2" s="10" t="s">
        <v>92</v>
      </c>
      <c r="AA2" s="10">
        <v>30</v>
      </c>
      <c r="AB2" s="10">
        <v>1624.15</v>
      </c>
      <c r="AC2" s="10">
        <v>71.53</v>
      </c>
      <c r="AD2" s="10">
        <v>63.7</v>
      </c>
      <c r="AE2" s="19">
        <v>52.61</v>
      </c>
      <c r="AF2" s="10">
        <v>0</v>
      </c>
      <c r="AG2" s="10">
        <v>0</v>
      </c>
      <c r="AH2" s="10">
        <v>0</v>
      </c>
      <c r="AI2" s="10">
        <v>0</v>
      </c>
      <c r="AJ2" s="10">
        <f t="shared" ref="AJ2" si="1">R2+1</f>
        <v>2</v>
      </c>
      <c r="AK2" s="10">
        <v>113.61</v>
      </c>
      <c r="AL2" s="19">
        <f t="shared" ref="AL2" si="2">AK2-AE2</f>
        <v>61</v>
      </c>
      <c r="AM2" s="19">
        <v>61</v>
      </c>
      <c r="AN2" s="28">
        <f t="shared" ref="AN2" si="3">AM2*13</f>
        <v>793</v>
      </c>
      <c r="AO2" s="28"/>
      <c r="AP2" s="28">
        <f>AM2*8</f>
        <v>488</v>
      </c>
      <c r="AQ2" s="10"/>
    </row>
  </sheetData>
  <autoFilter ref="AO1:AO804"/>
  <sortState ref="A2:AT63">
    <sortCondition descending="1" ref="K2:K63"/>
    <sortCondition descending="1" ref="L2:L63"/>
    <sortCondition descending="1" ref="M2:M63"/>
    <sortCondition descending="1" ref="N2:N63"/>
    <sortCondition descending="1" ref="O2:O63"/>
  </sortState>
  <pageMargins left="0.32" right="0.17" top="0.74803149606299213" bottom="0.34" header="0.37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21</vt:i4>
      </vt:variant>
    </vt:vector>
  </HeadingPairs>
  <TitlesOfParts>
    <vt:vector size="44" baseType="lpstr">
      <vt:lpstr>cat A ausiliario</vt:lpstr>
      <vt:lpstr>cat B coadiutore amm.vo</vt:lpstr>
      <vt:lpstr>cat B operatore tecnico</vt:lpstr>
      <vt:lpstr>cat BS OSS</vt:lpstr>
      <vt:lpstr>cat BS OTS</vt:lpstr>
      <vt:lpstr>cat BS coadiutore amm.vo espert</vt:lpstr>
      <vt:lpstr>cat C pueripultrice esperta</vt:lpstr>
      <vt:lpstr>cat C operat tecnico spec esper</vt:lpstr>
      <vt:lpstr>cat C infermiere psich esperto</vt:lpstr>
      <vt:lpstr>cat C infermiere generico esper</vt:lpstr>
      <vt:lpstr>cat C assistente amm.vo</vt:lpstr>
      <vt:lpstr>cat D infermiere</vt:lpstr>
      <vt:lpstr>cat D odontotecnico</vt:lpstr>
      <vt:lpstr>cat D tecnico radiologia</vt:lpstr>
      <vt:lpstr>cat D tecnico laboratorio</vt:lpstr>
      <vt:lpstr>cat D collaboratore amministrat</vt:lpstr>
      <vt:lpstr>cat D assistente sociale</vt:lpstr>
      <vt:lpstr>cat DS infermiere esperto</vt:lpstr>
      <vt:lpstr>cat DS logopedista esperta</vt:lpstr>
      <vt:lpstr>cat DS ortottista esperta</vt:lpstr>
      <vt:lpstr>cat DS fisiop cardioc esperta</vt:lpstr>
      <vt:lpstr>Foglio1</vt:lpstr>
      <vt:lpstr>Foglio2</vt:lpstr>
      <vt:lpstr>'cat A ausiliario'!RGEXP.</vt:lpstr>
      <vt:lpstr>'cat B coadiutore amm.vo'!RGEXP.</vt:lpstr>
      <vt:lpstr>'cat B operatore tecnico'!RGEXP.</vt:lpstr>
      <vt:lpstr>'cat BS coadiutore amm.vo espert'!RGEXP.</vt:lpstr>
      <vt:lpstr>'cat BS OSS'!RGEXP.</vt:lpstr>
      <vt:lpstr>'cat BS OTS'!RGEXP.</vt:lpstr>
      <vt:lpstr>'cat C assistente amm.vo'!RGEXP.</vt:lpstr>
      <vt:lpstr>'cat C infermiere generico esper'!RGEXP.</vt:lpstr>
      <vt:lpstr>'cat C infermiere psich esperto'!RGEXP.</vt:lpstr>
      <vt:lpstr>'cat C operat tecnico spec esper'!RGEXP.</vt:lpstr>
      <vt:lpstr>'cat C pueripultrice esperta'!RGEXP.</vt:lpstr>
      <vt:lpstr>'cat D assistente sociale'!RGEXP.</vt:lpstr>
      <vt:lpstr>'cat D collaboratore amministrat'!RGEXP.</vt:lpstr>
      <vt:lpstr>'cat D infermiere'!RGEXP.</vt:lpstr>
      <vt:lpstr>'cat D odontotecnico'!RGEXP.</vt:lpstr>
      <vt:lpstr>'cat D tecnico laboratorio'!RGEXP.</vt:lpstr>
      <vt:lpstr>'cat D tecnico radiologia'!RGEXP.</vt:lpstr>
      <vt:lpstr>'cat DS fisiop cardioc esperta'!RGEXP.</vt:lpstr>
      <vt:lpstr>'cat DS infermiere esperto'!RGEXP.</vt:lpstr>
      <vt:lpstr>'cat DS logopedista esperta'!RGEXP.</vt:lpstr>
      <vt:lpstr>'cat DS ortottista esperta'!RGEXP.</vt:lpstr>
    </vt:vector>
  </TitlesOfParts>
  <Company>ASL Teramo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Nepap</dc:creator>
  <cp:lastModifiedBy>ciarrocchis</cp:lastModifiedBy>
  <cp:lastPrinted>2011-09-19T15:18:39Z</cp:lastPrinted>
  <dcterms:created xsi:type="dcterms:W3CDTF">2010-02-01T10:15:51Z</dcterms:created>
  <dcterms:modified xsi:type="dcterms:W3CDTF">2011-09-20T14:05:22Z</dcterms:modified>
</cp:coreProperties>
</file>